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 activeTab="1"/>
  </bookViews>
  <sheets>
    <sheet name="PRIHODI 23-24-25 EURI" sheetId="21" r:id="rId1"/>
    <sheet name="RASHODI 23-24-25 KN-EURI" sheetId="3" r:id="rId2"/>
  </sheets>
  <externalReferences>
    <externalReference r:id="rId3"/>
  </externalReferences>
  <definedNames>
    <definedName name="_xlnm.Print_Area" localSheetId="0">'PRIHODI 23-24-25 EURI'!$A$1:$K$89</definedName>
  </definedNames>
  <calcPr calcId="124519"/>
</workbook>
</file>

<file path=xl/calcChain.xml><?xml version="1.0" encoding="utf-8"?>
<calcChain xmlns="http://schemas.openxmlformats.org/spreadsheetml/2006/main">
  <c r="C17" i="21"/>
  <c r="D69" i="3"/>
  <c r="F69" s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4"/>
  <c r="H65"/>
  <c r="H66"/>
  <c r="H67"/>
  <c r="H68"/>
  <c r="H69"/>
  <c r="H70"/>
  <c r="H71"/>
  <c r="H74"/>
  <c r="H75"/>
  <c r="H77"/>
  <c r="H78"/>
  <c r="H79"/>
  <c r="H80"/>
  <c r="H81"/>
  <c r="H82"/>
  <c r="H83"/>
  <c r="H8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60"/>
  <c r="F61"/>
  <c r="F62"/>
  <c r="F66"/>
  <c r="F67"/>
  <c r="F68"/>
  <c r="F70"/>
  <c r="F71"/>
  <c r="F75"/>
  <c r="F77"/>
  <c r="F78"/>
  <c r="F79"/>
  <c r="F80"/>
  <c r="F81"/>
  <c r="F82"/>
  <c r="F83"/>
  <c r="H4"/>
  <c r="F4"/>
  <c r="G23" l="1"/>
  <c r="G72"/>
  <c r="G65" l="1"/>
  <c r="E19" i="21"/>
  <c r="D23" i="3"/>
  <c r="E23"/>
  <c r="J23" i="21" l="1"/>
  <c r="I23"/>
  <c r="H23"/>
  <c r="G23"/>
  <c r="F23"/>
  <c r="E23"/>
  <c r="D23"/>
  <c r="C23"/>
  <c r="B23"/>
  <c r="K22"/>
  <c r="K21"/>
  <c r="K20"/>
  <c r="K19"/>
  <c r="K18"/>
  <c r="K17"/>
  <c r="K16"/>
  <c r="K15"/>
  <c r="K14"/>
  <c r="K13"/>
  <c r="K12"/>
  <c r="K11"/>
  <c r="K10"/>
  <c r="K9"/>
  <c r="K8"/>
  <c r="K7"/>
  <c r="K6"/>
  <c r="B24" l="1"/>
  <c r="K23"/>
  <c r="D86" i="3" s="1"/>
  <c r="E37"/>
  <c r="E30"/>
  <c r="G13"/>
  <c r="E65"/>
  <c r="G57"/>
  <c r="G11"/>
  <c r="J84" i="21"/>
  <c r="I84"/>
  <c r="G84"/>
  <c r="F84"/>
  <c r="C84"/>
  <c r="K83"/>
  <c r="K82"/>
  <c r="K81"/>
  <c r="E80"/>
  <c r="K78"/>
  <c r="K77"/>
  <c r="K74"/>
  <c r="K71"/>
  <c r="K70"/>
  <c r="K69"/>
  <c r="K68"/>
  <c r="K67"/>
  <c r="K76"/>
  <c r="K75"/>
  <c r="K73"/>
  <c r="F53"/>
  <c r="J53"/>
  <c r="H53"/>
  <c r="K47"/>
  <c r="E86" i="3"/>
  <c r="E82"/>
  <c r="E78"/>
  <c r="E74"/>
  <c r="E61"/>
  <c r="E57"/>
  <c r="E51"/>
  <c r="E49"/>
  <c r="E40"/>
  <c r="E38"/>
  <c r="E21"/>
  <c r="E16"/>
  <c r="E12"/>
  <c r="E10"/>
  <c r="E6"/>
  <c r="E56" l="1"/>
  <c r="E48"/>
  <c r="E81"/>
  <c r="E5"/>
  <c r="E77"/>
  <c r="E64"/>
  <c r="E60"/>
  <c r="K51" i="21"/>
  <c r="K36"/>
  <c r="G53"/>
  <c r="K37"/>
  <c r="K38"/>
  <c r="K39"/>
  <c r="K40"/>
  <c r="K41"/>
  <c r="K42"/>
  <c r="K43"/>
  <c r="K44"/>
  <c r="K45"/>
  <c r="K46"/>
  <c r="K49"/>
  <c r="K50"/>
  <c r="D53"/>
  <c r="I53"/>
  <c r="E53"/>
  <c r="K52"/>
  <c r="G26"/>
  <c r="E28" i="3"/>
  <c r="D84" i="21"/>
  <c r="K79"/>
  <c r="B84"/>
  <c r="K80"/>
  <c r="E84"/>
  <c r="K48"/>
  <c r="B53"/>
  <c r="K72"/>
  <c r="H84"/>
  <c r="E15" i="3" l="1"/>
  <c r="E80"/>
  <c r="E59"/>
  <c r="K84" i="21"/>
  <c r="G86" i="3" s="1"/>
  <c r="B85" i="21"/>
  <c r="C53"/>
  <c r="K53" s="1"/>
  <c r="G56" s="1"/>
  <c r="E84" i="3" l="1"/>
  <c r="E4"/>
  <c r="G87" i="21"/>
  <c r="E87" i="3"/>
  <c r="E88" s="1"/>
  <c r="G57" i="21"/>
  <c r="G58" s="1"/>
  <c r="B54"/>
  <c r="D8" i="3" l="1"/>
  <c r="D7"/>
  <c r="D82"/>
  <c r="D78"/>
  <c r="D74"/>
  <c r="F74" s="1"/>
  <c r="D65"/>
  <c r="F65" s="1"/>
  <c r="D61"/>
  <c r="D57"/>
  <c r="D51"/>
  <c r="D49"/>
  <c r="D40"/>
  <c r="D38"/>
  <c r="D28"/>
  <c r="D21"/>
  <c r="D16"/>
  <c r="D12"/>
  <c r="D10"/>
  <c r="D60" l="1"/>
  <c r="D81"/>
  <c r="D77"/>
  <c r="D56"/>
  <c r="D64"/>
  <c r="F64" s="1"/>
  <c r="D48"/>
  <c r="D6"/>
  <c r="D15"/>
  <c r="D59" l="1"/>
  <c r="F59" s="1"/>
  <c r="D80"/>
  <c r="D5"/>
  <c r="D4"/>
  <c r="D84" l="1"/>
  <c r="F84" s="1"/>
  <c r="G27" i="21" l="1"/>
  <c r="G28" s="1"/>
  <c r="D87" i="3"/>
  <c r="G82" l="1"/>
  <c r="G78"/>
  <c r="A76"/>
  <c r="A75"/>
  <c r="G74"/>
  <c r="G64" s="1"/>
  <c r="A74"/>
  <c r="A71"/>
  <c r="A70"/>
  <c r="A69"/>
  <c r="A68"/>
  <c r="A67"/>
  <c r="A66"/>
  <c r="A65"/>
  <c r="A64"/>
  <c r="A62"/>
  <c r="G61"/>
  <c r="A61"/>
  <c r="A60"/>
  <c r="A59"/>
  <c r="G56"/>
  <c r="A54"/>
  <c r="A53"/>
  <c r="A52"/>
  <c r="G51"/>
  <c r="A51"/>
  <c r="G49"/>
  <c r="A48"/>
  <c r="A47"/>
  <c r="A46"/>
  <c r="A45"/>
  <c r="A44"/>
  <c r="A43"/>
  <c r="A42"/>
  <c r="A41"/>
  <c r="G40"/>
  <c r="A40"/>
  <c r="A39"/>
  <c r="G38"/>
  <c r="A38"/>
  <c r="A37"/>
  <c r="A36"/>
  <c r="A35"/>
  <c r="A34"/>
  <c r="A33"/>
  <c r="A32"/>
  <c r="A31"/>
  <c r="A30"/>
  <c r="A29"/>
  <c r="G28"/>
  <c r="A28"/>
  <c r="A27"/>
  <c r="A26"/>
  <c r="A25"/>
  <c r="A24"/>
  <c r="A23"/>
  <c r="A22"/>
  <c r="A21"/>
  <c r="A20"/>
  <c r="A19"/>
  <c r="A18"/>
  <c r="A17"/>
  <c r="G16"/>
  <c r="A16"/>
  <c r="A15"/>
  <c r="G12"/>
  <c r="A12"/>
  <c r="A11"/>
  <c r="G10"/>
  <c r="A10"/>
  <c r="A9"/>
  <c r="A8"/>
  <c r="A7"/>
  <c r="G6"/>
  <c r="A6"/>
  <c r="A5"/>
  <c r="A4"/>
  <c r="D88" l="1"/>
  <c r="G48"/>
  <c r="G60"/>
  <c r="G77"/>
  <c r="G81"/>
  <c r="G5"/>
  <c r="G21"/>
  <c r="G59" l="1"/>
  <c r="G80"/>
  <c r="G15"/>
  <c r="G4" l="1"/>
  <c r="G84" l="1"/>
  <c r="G87" l="1"/>
  <c r="G88" s="1"/>
  <c r="G88" i="21"/>
  <c r="G89" s="1"/>
</calcChain>
</file>

<file path=xl/sharedStrings.xml><?xml version="1.0" encoding="utf-8"?>
<sst xmlns="http://schemas.openxmlformats.org/spreadsheetml/2006/main" count="280" uniqueCount="214">
  <si>
    <t>UKUPNO</t>
  </si>
  <si>
    <t>Otplata glavn. Primlj. Zajmova od kred. Institituc.</t>
  </si>
  <si>
    <t>Izdaci za otpl. Glavn. Primljenih zajmova</t>
  </si>
  <si>
    <t>Izd. Za financ.imov.i otplate zajmova</t>
  </si>
  <si>
    <t>4264</t>
  </si>
  <si>
    <t>Ulaganja u računalne programe</t>
  </si>
  <si>
    <t>4262</t>
  </si>
  <si>
    <t>426</t>
  </si>
  <si>
    <t>4227</t>
  </si>
  <si>
    <t>Instrumenti, uređaji i strojevi</t>
  </si>
  <si>
    <t>4225</t>
  </si>
  <si>
    <t>Medicinska i laboratorijska oprema</t>
  </si>
  <si>
    <t>4224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</si>
  <si>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</si>
  <si>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</si>
  <si>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</si>
  <si>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</si>
  <si>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</si>
  <si>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</si>
  <si>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</si>
  <si>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</si>
  <si>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Rash. za nabavu proizv. dugotr. imovine</t>
  </si>
  <si>
    <t>42</t>
  </si>
  <si>
    <t>Licence</t>
  </si>
  <si>
    <t>4123</t>
  </si>
  <si>
    <t>Nematerijalna imovina</t>
  </si>
  <si>
    <t>412</t>
  </si>
  <si>
    <t>Rash. za nabavu neproizv. Dugotr. imovine</t>
  </si>
  <si>
    <t>41</t>
  </si>
  <si>
    <t>Rashodi za nabavu nefinancijske imovine</t>
  </si>
  <si>
    <t>4</t>
  </si>
  <si>
    <t>3434</t>
  </si>
  <si>
    <t>Zatezne kamate</t>
  </si>
  <si>
    <t>3433</t>
  </si>
  <si>
    <t xml:space="preserve">Negativne tečajne razlike </t>
  </si>
  <si>
    <t>3432</t>
  </si>
  <si>
    <t>3431</t>
  </si>
  <si>
    <t>Ostali financijski rashodi</t>
  </si>
  <si>
    <t>343</t>
  </si>
  <si>
    <t>Kam. za primlj kredite od krd. Inst.</t>
  </si>
  <si>
    <t>Kamate za primlj. Kredite</t>
  </si>
  <si>
    <t>Financijski rashodi</t>
  </si>
  <si>
    <t>34</t>
  </si>
  <si>
    <t>Ostali nespomenuti rashodi posl.</t>
  </si>
  <si>
    <t>3299</t>
  </si>
  <si>
    <t>Troškovi sudskih postupaka</t>
  </si>
  <si>
    <t>3296</t>
  </si>
  <si>
    <t>Pristojbe i naknade</t>
  </si>
  <si>
    <t>3295</t>
  </si>
  <si>
    <t>Članarine i norme</t>
  </si>
  <si>
    <t>3294</t>
  </si>
  <si>
    <t>Reprezentacija</t>
  </si>
  <si>
    <t>3293</t>
  </si>
  <si>
    <t>Premije osiguranja</t>
  </si>
  <si>
    <t>3292</t>
  </si>
  <si>
    <t>Naknade za rad predst.i izvrš. tijela, povjer. i slično</t>
  </si>
  <si>
    <t>3291</t>
  </si>
  <si>
    <t>Ostali nespomenuti rashodi poslovanja</t>
  </si>
  <si>
    <t>329</t>
  </si>
  <si>
    <t>3241</t>
  </si>
  <si>
    <t>Naknade troškova osobama izvan radnog odnosa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</si>
  <si>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</si>
  <si>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</si>
  <si>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</si>
  <si>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</si>
  <si>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</si>
  <si>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</si>
  <si>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</si>
  <si>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</si>
  <si>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</si>
  <si>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</si>
  <si>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</si>
  <si>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</si>
  <si>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</si>
  <si>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promidžbe i informiranja</t>
  </si>
  <si>
    <t>3233</t>
  </si>
  <si>
    <t>Usluge tekućeg i inv.  održavanja</t>
  </si>
  <si>
    <t>3232</t>
  </si>
  <si>
    <t>Usluge telefona, pošte i prijevoza</t>
  </si>
  <si>
    <t>3231</t>
  </si>
  <si>
    <t>Rashodi za usluge</t>
  </si>
  <si>
    <t>323</t>
  </si>
  <si>
    <t>Službena, radna i zašt.odjeća i ob.</t>
  </si>
  <si>
    <t>3227</t>
  </si>
  <si>
    <t>Sitni inventar i auto gume</t>
  </si>
  <si>
    <t>3225</t>
  </si>
  <si>
    <t>Materijal i dijel. za tek. i invest. Održ.</t>
  </si>
  <si>
    <t>3224</t>
  </si>
  <si>
    <t>Energija</t>
  </si>
  <si>
    <t>3223</t>
  </si>
  <si>
    <t>Materijal i sirovine</t>
  </si>
  <si>
    <t>3222</t>
  </si>
  <si>
    <t>Uredski materijal i ostali mat.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</si>
  <si>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</si>
  <si>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</si>
  <si>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</si>
  <si>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</si>
  <si>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</si>
  <si>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</si>
  <si>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</si>
  <si>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Nakn. za prijev. rad na ter. odv. Živ.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</si>
  <si>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</si>
  <si>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</si>
  <si>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</si>
  <si>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</si>
  <si>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</si>
  <si>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</si>
  <si>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</si>
  <si>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Doprinosi za zapošljavanje</t>
  </si>
  <si>
    <t>Doprinosi za obvezno zdravstveno osiguranje</t>
  </si>
  <si>
    <t>3132</t>
  </si>
  <si>
    <t>Doprinosi na plaće</t>
  </si>
  <si>
    <t>Ostali rashodi za zaposlene</t>
  </si>
  <si>
    <t>3121</t>
  </si>
  <si>
    <t>Plaće za posebne uvjete rada</t>
  </si>
  <si>
    <t>3114</t>
  </si>
  <si>
    <t>Plaće za prekovremeni rad</t>
  </si>
  <si>
    <t>3113</t>
  </si>
  <si>
    <t>Plaće za redovan rad</t>
  </si>
  <si>
    <t>3111</t>
  </si>
  <si>
    <t>Plaće (Bruto)</t>
  </si>
  <si>
    <t>311</t>
  </si>
  <si>
    <t>Rashodi za zaposlene</t>
  </si>
  <si>
    <t>31</t>
  </si>
  <si>
    <t>Rashodi poslovanja</t>
  </si>
  <si>
    <t>3</t>
  </si>
  <si>
    <t>Naziv</t>
  </si>
  <si>
    <t>Račun iz raču. Pl.</t>
  </si>
  <si>
    <t>len</t>
  </si>
  <si>
    <t>Izvor prihoda i primitaka</t>
  </si>
  <si>
    <t>Oznaka                           rač.iz                                      računskog                                         plana</t>
  </si>
  <si>
    <t>63414 pomoći od HZMO, HZZ, HZZO</t>
  </si>
  <si>
    <t>64132 kamate</t>
  </si>
  <si>
    <t>64151 pozitivne tečajne razlike</t>
  </si>
  <si>
    <t>65264 dopunsko</t>
  </si>
  <si>
    <t>65267 refund.osig.</t>
  </si>
  <si>
    <t>66151 vlastiti prihodi</t>
  </si>
  <si>
    <t>66313 tekuće donacije</t>
  </si>
  <si>
    <t>67111 prih.za finan.rashoda-pgž</t>
  </si>
  <si>
    <t>67311 HZZO</t>
  </si>
  <si>
    <t>68311 ostali prihodi</t>
  </si>
  <si>
    <t>92211 višak prih.posl.</t>
  </si>
  <si>
    <t>Ukupno (po izvorima)</t>
  </si>
  <si>
    <t>66323 kapitalne donacije</t>
  </si>
  <si>
    <t>Porezni i ostali prihodi - 111 (90)</t>
  </si>
  <si>
    <t>Opći prihodi i primici - DEC - 445 (30)</t>
  </si>
  <si>
    <t>Vlastiti prihodi - 321 (20)</t>
  </si>
  <si>
    <t>Prihodi za posebne namjene - 431 (10)</t>
  </si>
  <si>
    <t>Pomoći - 521 (40)</t>
  </si>
  <si>
    <t>Donacije - 621 (50)</t>
  </si>
  <si>
    <t>Prihodi od prodaje nefinancijske imovine i nadoknade šteta s osnova osiguranja - 731 (60)</t>
  </si>
  <si>
    <t>Prenesena sredstva - vlastiti prihodi - 383 (80)</t>
  </si>
  <si>
    <t>Thalassotherapia Opatija - Specijalna bolnica za medicinsku rehabilitaciju bolesti srca, pluća i reumatizma</t>
  </si>
  <si>
    <t xml:space="preserve">Nakn. trošk. osob. izvan radn. odnosa </t>
  </si>
  <si>
    <t>Bank. usluge i usluge platnog prom.</t>
  </si>
  <si>
    <t>Ostali nespomenuti financijski rashodi</t>
  </si>
  <si>
    <t>Uređaji, strojevi i oprema za ostale namjene</t>
  </si>
  <si>
    <t>Nematerijalna proizvedena imovina</t>
  </si>
  <si>
    <t>Otplata glavn. Primlj. Kred. Dugoročni</t>
  </si>
  <si>
    <t>Ostali rash. za zaposl.</t>
  </si>
  <si>
    <t>Kazne, penali i nakn. štete</t>
  </si>
  <si>
    <t>Nakn šteta pravnim i fizičkim osobama</t>
  </si>
  <si>
    <t>Ostala nematerij. proizved. imovina</t>
  </si>
  <si>
    <t>razlika</t>
  </si>
  <si>
    <t>Rashodi za dodatna ulaganja na nefinancijskoj imovini</t>
  </si>
  <si>
    <t>Dodatna ulaganja na građevinskim objektima</t>
  </si>
  <si>
    <t>RAZLIKA</t>
  </si>
  <si>
    <t>67121, prih.za nab. nefinanc. imovine</t>
  </si>
  <si>
    <t>FINANCIJSKI PLAN RASHODA I IZDATAKA ZA 2023. SA PROJEKCIJOM ZA 2024. I 2025. GODINU</t>
  </si>
  <si>
    <t>Ostala nematerij imovina</t>
  </si>
  <si>
    <t>INDEKS (Projekc. 2024. / Plan 2023.</t>
  </si>
  <si>
    <t>INDEKS (Projekc. 2025. / Projekc. 2024.</t>
  </si>
  <si>
    <t>rashodi</t>
  </si>
  <si>
    <t>prihodi</t>
  </si>
  <si>
    <t>64143 Zatezne kamate</t>
  </si>
  <si>
    <t>66311 Tekuće don. od fizičkih osoba</t>
  </si>
  <si>
    <t>84432 Primljeni krediti od fin. Inst. izvan jav. sekt.</t>
  </si>
  <si>
    <t>Ukupno prihodi i primici za 2023.</t>
  </si>
  <si>
    <t>Kredit</t>
  </si>
  <si>
    <t>67141 prih.iz nadl. prorač. za financ. Izd. za otplatu zajm.</t>
  </si>
  <si>
    <t>Prijevozna sredstva</t>
  </si>
  <si>
    <t>Prenesena sredstva - namjenski prihodi - 483 (81)</t>
  </si>
  <si>
    <t>Namjenski primici od zaduživanja - 8311 (70) Kredit</t>
  </si>
  <si>
    <t>FINANCIJSKI PLAN ZA 2024. GODINU - PROJEKCIJA</t>
  </si>
  <si>
    <t>PROJEKCIJA FINANCIJSKOG PLAN PRIHODA I PRIMITAKA 2024. EURI</t>
  </si>
  <si>
    <t>u eurima</t>
  </si>
  <si>
    <t>84432 Primlj. Kred.od fin. Inst. Izv. jav. sekt.</t>
  </si>
  <si>
    <t>Ukupno prihodi i primici za 2024.</t>
  </si>
  <si>
    <t>PROJEKCIJA FINANCIJSKOG PLAN PRIHODA I PRIMITAKA 2025. EURI</t>
  </si>
  <si>
    <t>FINANCIJSKI PLAN ZA 2025. GODINU - PROJEKCIJA</t>
  </si>
  <si>
    <t>Ukupno prihodi i primici za 2025.</t>
  </si>
  <si>
    <t>FINANCIJSKI PLAN ZA 2023. GODINU</t>
  </si>
  <si>
    <t>Prijevozna sredstva u cestovnom prometu - Kombi</t>
  </si>
  <si>
    <t>86.689 kardiološki UTZ - dio</t>
  </si>
  <si>
    <t>80.000 izokinetički uređaj - dio</t>
  </si>
  <si>
    <t>577.311 - 2 kredita</t>
  </si>
  <si>
    <t>100.000 sve 4224</t>
  </si>
  <si>
    <t>472.817 - 2 kredita</t>
  </si>
  <si>
    <t>139.326 - kredit</t>
  </si>
  <si>
    <t>246.897 - 2 fasade</t>
  </si>
  <si>
    <t>191.183 - 3232 za 3. kat fizijatrije</t>
  </si>
  <si>
    <t>67111 prih.za finan.rashoda</t>
  </si>
  <si>
    <t>79.634 - 2 lifta u fizijatriji</t>
  </si>
  <si>
    <t>FINANCIJSKI PLAN PRIHODA I PRIMITAKA 2023. EURI</t>
  </si>
  <si>
    <t>PLAN PRIHODA 2023.</t>
  </si>
  <si>
    <t>PLAN RASHODA 2023.</t>
  </si>
  <si>
    <t>PLAN PRIHODA 2024.</t>
  </si>
  <si>
    <t>PLAN RASHODA 2024.</t>
  </si>
  <si>
    <t>PLAN PRIHODA 2025.</t>
  </si>
  <si>
    <t>PLAN RASHODA 2025.</t>
  </si>
  <si>
    <r>
      <t>FINANCIJSKI PLAN ZA 2023. GOD</t>
    </r>
    <r>
      <rPr>
        <b/>
        <i/>
        <u/>
        <sz val="9"/>
        <color rgb="FFFF0000"/>
        <rFont val="Arial"/>
        <family val="2"/>
      </rPr>
      <t xml:space="preserve"> EURI</t>
    </r>
  </si>
  <si>
    <r>
      <t xml:space="preserve">PROJEKCIJA FINANC. PLANA ZA 2024. GOD. </t>
    </r>
    <r>
      <rPr>
        <b/>
        <sz val="9"/>
        <color rgb="FFFF0000"/>
        <rFont val="Arial"/>
        <family val="2"/>
      </rPr>
      <t>EURI</t>
    </r>
  </si>
  <si>
    <r>
      <t>PROJEKCIJA FINANC. PLANA ZA 2025. GOD.</t>
    </r>
    <r>
      <rPr>
        <b/>
        <sz val="9"/>
        <color rgb="FFFF0000"/>
        <rFont val="Arial"/>
        <family val="2"/>
      </rPr>
      <t xml:space="preserve"> EURI</t>
    </r>
  </si>
  <si>
    <t>131.396 za ergometar 11.945 i 119.451 za nadogradnju stanice za radiologiju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</si>
</sst>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_-* #,##0.00_-;\-* #,##0.00_-;_-* &quot;-&quot;??_-;_-@_-"/>
  </numFmts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12"/>
      <color indexed="8"/>
      <name val="Arial"/>
      <family val="2"/>
      <charset val="238"/>
    </font>
    <font>
      <b/>
      <sz val="9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theme="1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charset val="238"/>
      <scheme val="minor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indexed="8"/>
      <name val="Arial"/>
      <family val="2"/>
    </font>
    <font>
      <b/>
      <i/>
      <u/>
      <sz val="9"/>
      <color theme="1"/>
      <name val="Arial"/>
      <family val="2"/>
    </font>
    <font>
      <b/>
      <i/>
      <u/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12"/>
      <color theme="1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13" applyNumberFormat="0" applyAlignment="0" applyProtection="0"/>
    <xf numFmtId="0" fontId="11" fillId="24" borderId="14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13" applyNumberFormat="0" applyAlignment="0" applyProtection="0"/>
    <xf numFmtId="0" fontId="18" fillId="0" borderId="18" applyNumberFormat="0" applyFill="0" applyAlignment="0" applyProtection="0"/>
    <xf numFmtId="0" fontId="19" fillId="14" borderId="0" applyNumberFormat="0" applyBorder="0" applyAlignment="0" applyProtection="0"/>
    <xf numFmtId="0" fontId="20" fillId="0" borderId="0"/>
    <xf numFmtId="0" fontId="20" fillId="11" borderId="19" applyNumberFormat="0" applyFont="0" applyAlignment="0" applyProtection="0"/>
    <xf numFmtId="0" fontId="21" fillId="0" borderId="0"/>
    <xf numFmtId="0" fontId="21" fillId="0" borderId="0"/>
    <xf numFmtId="0" fontId="20" fillId="0" borderId="0"/>
    <xf numFmtId="0" fontId="20" fillId="0" borderId="0"/>
    <xf numFmtId="0" fontId="22" fillId="23" borderId="20" applyNumberFormat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1" applyFont="1" applyAlignment="1">
      <alignment horizontal="left" indent="1"/>
    </xf>
    <xf numFmtId="4" fontId="2" fillId="0" borderId="0" xfId="1" applyNumberFormat="1" applyFont="1" applyAlignment="1"/>
    <xf numFmtId="4" fontId="2" fillId="0" borderId="0" xfId="2" applyNumberFormat="1" applyFont="1" applyAlignment="1"/>
    <xf numFmtId="0" fontId="2" fillId="0" borderId="0" xfId="1" applyFont="1" applyAlignment="1"/>
    <xf numFmtId="0" fontId="26" fillId="0" borderId="0" xfId="42" applyNumberFormat="1" applyFont="1" applyFill="1" applyBorder="1" applyAlignment="1" applyProtection="1"/>
    <xf numFmtId="1" fontId="27" fillId="0" borderId="0" xfId="42" applyNumberFormat="1" applyFont="1" applyAlignment="1">
      <alignment wrapText="1"/>
    </xf>
    <xf numFmtId="0" fontId="27" fillId="0" borderId="0" xfId="42" applyFont="1"/>
    <xf numFmtId="0" fontId="27" fillId="0" borderId="0" xfId="42" applyFont="1" applyAlignment="1">
      <alignment horizontal="right"/>
    </xf>
    <xf numFmtId="0" fontId="28" fillId="0" borderId="25" xfId="42" applyFont="1" applyBorder="1" applyAlignment="1">
      <alignment vertical="center" wrapText="1"/>
    </xf>
    <xf numFmtId="0" fontId="28" fillId="0" borderId="22" xfId="42" applyFont="1" applyBorder="1" applyAlignment="1">
      <alignment vertical="center" wrapText="1"/>
    </xf>
    <xf numFmtId="1" fontId="28" fillId="0" borderId="1" xfId="42" applyNumberFormat="1" applyFont="1" applyBorder="1" applyAlignment="1">
      <alignment wrapText="1"/>
    </xf>
    <xf numFmtId="1" fontId="28" fillId="0" borderId="4" xfId="42" applyNumberFormat="1" applyFont="1" applyBorder="1" applyAlignment="1">
      <alignment wrapText="1"/>
    </xf>
    <xf numFmtId="0" fontId="26" fillId="0" borderId="0" xfId="42" applyNumberFormat="1" applyFont="1" applyFill="1" applyBorder="1" applyAlignment="1" applyProtection="1">
      <alignment vertical="center" wrapText="1"/>
    </xf>
    <xf numFmtId="43" fontId="26" fillId="0" borderId="0" xfId="2" applyFont="1" applyFill="1" applyBorder="1" applyAlignment="1" applyProtection="1"/>
    <xf numFmtId="0" fontId="26" fillId="0" borderId="0" xfId="42" applyNumberFormat="1" applyFont="1" applyFill="1" applyBorder="1" applyAlignment="1" applyProtection="1">
      <alignment vertical="center"/>
    </xf>
    <xf numFmtId="0" fontId="26" fillId="0" borderId="0" xfId="42" applyNumberFormat="1" applyFont="1" applyFill="1" applyBorder="1" applyAlignment="1" applyProtection="1">
      <alignment horizontal="center" vertical="center"/>
    </xf>
    <xf numFmtId="0" fontId="32" fillId="0" borderId="30" xfId="42" applyNumberFormat="1" applyFont="1" applyFill="1" applyBorder="1" applyAlignment="1" applyProtection="1"/>
    <xf numFmtId="0" fontId="31" fillId="0" borderId="26" xfId="42" applyNumberFormat="1" applyFont="1" applyFill="1" applyBorder="1" applyAlignment="1" applyProtection="1"/>
    <xf numFmtId="0" fontId="3" fillId="0" borderId="36" xfId="42" applyNumberFormat="1" applyFont="1" applyFill="1" applyBorder="1" applyAlignment="1" applyProtection="1"/>
    <xf numFmtId="0" fontId="3" fillId="0" borderId="38" xfId="42" applyNumberFormat="1" applyFont="1" applyFill="1" applyBorder="1" applyAlignment="1" applyProtection="1"/>
    <xf numFmtId="0" fontId="3" fillId="0" borderId="40" xfId="42" applyNumberFormat="1" applyFont="1" applyFill="1" applyBorder="1" applyAlignment="1" applyProtection="1"/>
    <xf numFmtId="4" fontId="33" fillId="0" borderId="0" xfId="0" applyNumberFormat="1" applyFont="1"/>
    <xf numFmtId="4" fontId="4" fillId="6" borderId="49" xfId="1" applyNumberFormat="1" applyFont="1" applyFill="1" applyBorder="1" applyAlignment="1">
      <alignment horizontal="right" wrapText="1"/>
    </xf>
    <xf numFmtId="0" fontId="2" fillId="0" borderId="0" xfId="1" applyFont="1" applyBorder="1" applyAlignment="1">
      <alignment horizontal="left" indent="1"/>
    </xf>
    <xf numFmtId="4" fontId="3" fillId="0" borderId="28" xfId="42" applyNumberFormat="1" applyFont="1" applyFill="1" applyBorder="1" applyAlignment="1" applyProtection="1"/>
    <xf numFmtId="4" fontId="3" fillId="0" borderId="31" xfId="42" applyNumberFormat="1" applyFont="1" applyFill="1" applyBorder="1" applyAlignment="1" applyProtection="1"/>
    <xf numFmtId="4" fontId="3" fillId="0" borderId="32" xfId="42" applyNumberFormat="1" applyFont="1" applyFill="1" applyBorder="1" applyAlignment="1" applyProtection="1"/>
    <xf numFmtId="0" fontId="26" fillId="0" borderId="0" xfId="42" applyNumberFormat="1" applyFont="1" applyFill="1" applyBorder="1" applyAlignment="1" applyProtection="1">
      <alignment wrapText="1"/>
    </xf>
    <xf numFmtId="43" fontId="26" fillId="0" borderId="0" xfId="2" applyFont="1" applyFill="1" applyBorder="1" applyAlignment="1" applyProtection="1">
      <alignment wrapText="1"/>
    </xf>
    <xf numFmtId="1" fontId="28" fillId="25" borderId="24" xfId="42" applyNumberFormat="1" applyFont="1" applyFill="1" applyBorder="1" applyAlignment="1">
      <alignment horizontal="right" vertical="top" wrapText="1"/>
    </xf>
    <xf numFmtId="1" fontId="28" fillId="25" borderId="37" xfId="42" applyNumberFormat="1" applyFont="1" applyFill="1" applyBorder="1" applyAlignment="1">
      <alignment horizontal="left" wrapText="1"/>
    </xf>
    <xf numFmtId="0" fontId="28" fillId="0" borderId="33" xfId="42" applyFont="1" applyBorder="1" applyAlignment="1">
      <alignment vertical="center" wrapText="1"/>
    </xf>
    <xf numFmtId="0" fontId="29" fillId="26" borderId="1" xfId="42" applyFont="1" applyFill="1" applyBorder="1" applyAlignment="1">
      <alignment horizontal="center" vertical="center" wrapText="1"/>
    </xf>
    <xf numFmtId="4" fontId="30" fillId="26" borderId="9" xfId="2" applyNumberFormat="1" applyFont="1" applyFill="1" applyBorder="1" applyAlignment="1">
      <alignment wrapText="1"/>
    </xf>
    <xf numFmtId="164" fontId="26" fillId="0" borderId="0" xfId="51" applyFont="1" applyFill="1" applyBorder="1" applyAlignment="1" applyProtection="1"/>
    <xf numFmtId="4" fontId="29" fillId="26" borderId="1" xfId="2" applyNumberFormat="1" applyFont="1" applyFill="1" applyBorder="1" applyAlignment="1">
      <alignment wrapText="1"/>
    </xf>
    <xf numFmtId="4" fontId="28" fillId="0" borderId="26" xfId="2" applyNumberFormat="1" applyFont="1" applyFill="1" applyBorder="1" applyAlignment="1">
      <alignment wrapText="1"/>
    </xf>
    <xf numFmtId="4" fontId="28" fillId="0" borderId="27" xfId="2" applyNumberFormat="1" applyFont="1" applyFill="1" applyBorder="1" applyAlignment="1">
      <alignment wrapText="1"/>
    </xf>
    <xf numFmtId="4" fontId="27" fillId="0" borderId="27" xfId="2" applyNumberFormat="1" applyFont="1" applyFill="1" applyBorder="1" applyAlignment="1">
      <alignment wrapText="1"/>
    </xf>
    <xf numFmtId="4" fontId="28" fillId="0" borderId="51" xfId="2" applyNumberFormat="1" applyFont="1" applyFill="1" applyBorder="1" applyAlignment="1">
      <alignment wrapText="1"/>
    </xf>
    <xf numFmtId="4" fontId="27" fillId="0" borderId="29" xfId="2" applyNumberFormat="1" applyFont="1" applyFill="1" applyBorder="1" applyAlignment="1">
      <alignment wrapText="1"/>
    </xf>
    <xf numFmtId="4" fontId="27" fillId="0" borderId="12" xfId="2" applyNumberFormat="1" applyFont="1" applyFill="1" applyBorder="1" applyAlignment="1"/>
    <xf numFmtId="4" fontId="27" fillId="0" borderId="12" xfId="2" applyNumberFormat="1" applyFont="1" applyFill="1" applyBorder="1" applyAlignment="1">
      <alignment wrapText="1"/>
    </xf>
    <xf numFmtId="4" fontId="27" fillId="0" borderId="10" xfId="2" applyNumberFormat="1" applyFont="1" applyFill="1" applyBorder="1" applyAlignment="1">
      <alignment wrapText="1"/>
    </xf>
    <xf numFmtId="4" fontId="27" fillId="0" borderId="30" xfId="2" applyNumberFormat="1" applyFont="1" applyBorder="1" applyAlignment="1">
      <alignment wrapText="1"/>
    </xf>
    <xf numFmtId="4" fontId="27" fillId="0" borderId="30" xfId="2" applyNumberFormat="1" applyFont="1" applyFill="1" applyBorder="1" applyAlignment="1"/>
    <xf numFmtId="4" fontId="27" fillId="0" borderId="3" xfId="2" applyNumberFormat="1" applyFont="1" applyFill="1" applyBorder="1" applyAlignment="1"/>
    <xf numFmtId="4" fontId="27" fillId="0" borderId="7" xfId="2" applyNumberFormat="1" applyFont="1" applyFill="1" applyBorder="1" applyAlignment="1"/>
    <xf numFmtId="4" fontId="30" fillId="0" borderId="1" xfId="2" applyNumberFormat="1" applyFont="1" applyBorder="1" applyAlignment="1">
      <alignment wrapText="1"/>
    </xf>
    <xf numFmtId="4" fontId="28" fillId="0" borderId="2" xfId="2" applyNumberFormat="1" applyFont="1" applyBorder="1" applyAlignment="1"/>
    <xf numFmtId="4" fontId="27" fillId="0" borderId="30" xfId="2" applyNumberFormat="1" applyFont="1" applyFill="1" applyBorder="1" applyAlignment="1">
      <alignment wrapText="1"/>
    </xf>
    <xf numFmtId="1" fontId="28" fillId="25" borderId="1" xfId="42" applyNumberFormat="1" applyFont="1" applyFill="1" applyBorder="1" applyAlignment="1">
      <alignment horizontal="left" vertical="center" wrapText="1"/>
    </xf>
    <xf numFmtId="4" fontId="4" fillId="6" borderId="54" xfId="1" applyNumberFormat="1" applyFont="1" applyFill="1" applyBorder="1" applyAlignment="1">
      <alignment horizontal="right" wrapText="1"/>
    </xf>
    <xf numFmtId="4" fontId="6" fillId="0" borderId="2" xfId="1" applyNumberFormat="1" applyFont="1" applyFill="1" applyBorder="1" applyAlignment="1">
      <alignment horizontal="center" vertical="center" wrapText="1"/>
    </xf>
    <xf numFmtId="0" fontId="4" fillId="7" borderId="36" xfId="1" applyFont="1" applyFill="1" applyBorder="1" applyAlignment="1">
      <alignment wrapText="1"/>
    </xf>
    <xf numFmtId="0" fontId="4" fillId="6" borderId="36" xfId="1" applyFont="1" applyFill="1" applyBorder="1" applyAlignment="1">
      <alignment wrapText="1"/>
    </xf>
    <xf numFmtId="0" fontId="4" fillId="5" borderId="36" xfId="1" applyFont="1" applyFill="1" applyBorder="1" applyAlignment="1">
      <alignment wrapText="1"/>
    </xf>
    <xf numFmtId="0" fontId="4" fillId="7" borderId="6" xfId="1" applyFont="1" applyFill="1" applyBorder="1" applyAlignment="1">
      <alignment horizontal="right" wrapText="1"/>
    </xf>
    <xf numFmtId="0" fontId="4" fillId="5" borderId="6" xfId="1" applyFont="1" applyFill="1" applyBorder="1" applyAlignment="1">
      <alignment horizontal="left" wrapText="1"/>
    </xf>
    <xf numFmtId="3" fontId="4" fillId="6" borderId="54" xfId="1" applyNumberFormat="1" applyFont="1" applyFill="1" applyBorder="1" applyAlignment="1">
      <alignment horizontal="right" wrapText="1"/>
    </xf>
    <xf numFmtId="0" fontId="4" fillId="6" borderId="6" xfId="1" applyFont="1" applyFill="1" applyBorder="1" applyAlignment="1">
      <alignment horizontal="right" wrapText="1"/>
    </xf>
    <xf numFmtId="0" fontId="2" fillId="0" borderId="0" xfId="1" applyFont="1" applyFill="1" applyAlignment="1">
      <alignment horizontal="left" indent="1"/>
    </xf>
    <xf numFmtId="4" fontId="30" fillId="25" borderId="29" xfId="2" applyNumberFormat="1" applyFont="1" applyFill="1" applyBorder="1" applyAlignment="1">
      <alignment wrapText="1"/>
    </xf>
    <xf numFmtId="164" fontId="2" fillId="0" borderId="0" xfId="51" applyFont="1" applyAlignment="1">
      <alignment horizontal="left" indent="1"/>
    </xf>
    <xf numFmtId="4" fontId="27" fillId="0" borderId="50" xfId="2" applyNumberFormat="1" applyFont="1" applyBorder="1" applyAlignment="1">
      <alignment wrapText="1"/>
    </xf>
    <xf numFmtId="1" fontId="30" fillId="25" borderId="35" xfId="42" applyNumberFormat="1" applyFont="1" applyFill="1" applyBorder="1" applyAlignment="1">
      <alignment horizontal="left" wrapText="1"/>
    </xf>
    <xf numFmtId="1" fontId="27" fillId="0" borderId="6" xfId="42" applyNumberFormat="1" applyFont="1" applyBorder="1" applyAlignment="1">
      <alignment horizontal="left" wrapText="1"/>
    </xf>
    <xf numFmtId="1" fontId="27" fillId="0" borderId="5" xfId="42" applyNumberFormat="1" applyFont="1" applyBorder="1" applyAlignment="1">
      <alignment horizontal="left" wrapText="1"/>
    </xf>
    <xf numFmtId="3" fontId="34" fillId="0" borderId="56" xfId="1" applyNumberFormat="1" applyFont="1" applyFill="1" applyBorder="1" applyAlignment="1">
      <alignment horizontal="right" wrapText="1"/>
    </xf>
    <xf numFmtId="3" fontId="34" fillId="0" borderId="57" xfId="1" applyNumberFormat="1" applyFont="1" applyFill="1" applyBorder="1" applyAlignment="1">
      <alignment horizontal="right" wrapText="1"/>
    </xf>
    <xf numFmtId="3" fontId="34" fillId="0" borderId="36" xfId="1" applyNumberFormat="1" applyFont="1" applyFill="1" applyBorder="1" applyAlignment="1">
      <alignment horizontal="right" wrapText="1"/>
    </xf>
    <xf numFmtId="4" fontId="2" fillId="0" borderId="0" xfId="1" applyNumberFormat="1" applyFont="1" applyAlignment="1">
      <alignment horizontal="left" indent="1"/>
    </xf>
    <xf numFmtId="4" fontId="3" fillId="0" borderId="39" xfId="42" applyNumberFormat="1" applyFont="1" applyFill="1" applyBorder="1" applyAlignment="1" applyProtection="1"/>
    <xf numFmtId="164" fontId="34" fillId="0" borderId="29" xfId="51" applyFont="1" applyFill="1" applyBorder="1" applyAlignment="1">
      <alignment horizontal="right" wrapText="1"/>
    </xf>
    <xf numFmtId="4" fontId="6" fillId="0" borderId="23" xfId="1" applyNumberFormat="1" applyFont="1" applyFill="1" applyBorder="1" applyAlignment="1">
      <alignment horizontal="center" vertical="center" wrapText="1"/>
    </xf>
    <xf numFmtId="164" fontId="34" fillId="0" borderId="11" xfId="51" applyFont="1" applyFill="1" applyBorder="1" applyAlignment="1">
      <alignment horizontal="right" wrapText="1"/>
    </xf>
    <xf numFmtId="164" fontId="2" fillId="0" borderId="0" xfId="51" applyFont="1" applyBorder="1" applyAlignment="1">
      <alignment horizontal="left" indent="1"/>
    </xf>
    <xf numFmtId="164" fontId="26" fillId="0" borderId="0" xfId="51" applyFont="1" applyFill="1" applyBorder="1" applyAlignment="1" applyProtection="1">
      <alignment vertical="center"/>
    </xf>
    <xf numFmtId="1" fontId="27" fillId="0" borderId="34" xfId="42" applyNumberFormat="1" applyFont="1" applyBorder="1" applyAlignment="1">
      <alignment horizontal="left" wrapText="1"/>
    </xf>
    <xf numFmtId="4" fontId="6" fillId="0" borderId="3" xfId="2" applyNumberFormat="1" applyFont="1" applyBorder="1" applyAlignment="1"/>
    <xf numFmtId="4" fontId="25" fillId="0" borderId="3" xfId="2" applyNumberFormat="1" applyFont="1" applyFill="1" applyBorder="1" applyAlignment="1"/>
    <xf numFmtId="0" fontId="2" fillId="0" borderId="0" xfId="1" applyFont="1" applyAlignment="1">
      <alignment horizontal="left" wrapText="1" indent="1"/>
    </xf>
    <xf numFmtId="164" fontId="2" fillId="0" borderId="0" xfId="1" applyNumberFormat="1" applyFont="1" applyAlignment="1">
      <alignment horizontal="left" indent="1"/>
    </xf>
    <xf numFmtId="164" fontId="36" fillId="0" borderId="0" xfId="1" applyNumberFormat="1" applyFont="1" applyAlignment="1">
      <alignment horizontal="left" indent="1"/>
    </xf>
    <xf numFmtId="0" fontId="3" fillId="0" borderId="0" xfId="42" applyNumberFormat="1" applyFont="1" applyFill="1" applyBorder="1" applyAlignment="1" applyProtection="1"/>
    <xf numFmtId="4" fontId="3" fillId="0" borderId="0" xfId="42" applyNumberFormat="1" applyFont="1" applyFill="1" applyBorder="1" applyAlignment="1" applyProtection="1"/>
    <xf numFmtId="164" fontId="36" fillId="0" borderId="0" xfId="51" applyFont="1" applyBorder="1" applyAlignment="1">
      <alignment horizontal="left" indent="1"/>
    </xf>
    <xf numFmtId="164" fontId="37" fillId="0" borderId="0" xfId="51" applyFont="1" applyAlignment="1">
      <alignment horizontal="left" indent="1"/>
    </xf>
    <xf numFmtId="1" fontId="30" fillId="25" borderId="39" xfId="42" applyNumberFormat="1" applyFont="1" applyFill="1" applyBorder="1" applyAlignment="1">
      <alignment horizontal="left" wrapText="1"/>
    </xf>
    <xf numFmtId="1" fontId="27" fillId="0" borderId="36" xfId="42" applyNumberFormat="1" applyFont="1" applyBorder="1" applyAlignment="1">
      <alignment horizontal="left" wrapText="1"/>
    </xf>
    <xf numFmtId="1" fontId="27" fillId="0" borderId="60" xfId="42" applyNumberFormat="1" applyFont="1" applyBorder="1" applyAlignment="1">
      <alignment horizontal="left" wrapText="1"/>
    </xf>
    <xf numFmtId="1" fontId="27" fillId="0" borderId="38" xfId="42" applyNumberFormat="1" applyFont="1" applyBorder="1" applyAlignment="1">
      <alignment horizontal="left" wrapText="1"/>
    </xf>
    <xf numFmtId="4" fontId="30" fillId="26" borderId="61" xfId="2" applyNumberFormat="1" applyFont="1" applyFill="1" applyBorder="1" applyAlignment="1">
      <alignment wrapText="1"/>
    </xf>
    <xf numFmtId="1" fontId="28" fillId="25" borderId="62" xfId="42" applyNumberFormat="1" applyFont="1" applyFill="1" applyBorder="1" applyAlignment="1">
      <alignment horizontal="left" vertical="center" wrapText="1"/>
    </xf>
    <xf numFmtId="0" fontId="28" fillId="0" borderId="63" xfId="42" applyFont="1" applyBorder="1" applyAlignment="1">
      <alignment vertical="center" wrapText="1"/>
    </xf>
    <xf numFmtId="0" fontId="28" fillId="0" borderId="64" xfId="42" applyFont="1" applyBorder="1" applyAlignment="1">
      <alignment vertical="center" wrapText="1"/>
    </xf>
    <xf numFmtId="0" fontId="28" fillId="0" borderId="65" xfId="42" applyFont="1" applyBorder="1" applyAlignment="1">
      <alignment vertical="center" wrapText="1"/>
    </xf>
    <xf numFmtId="4" fontId="30" fillId="0" borderId="66" xfId="2" applyNumberFormat="1" applyFont="1" applyBorder="1" applyAlignment="1">
      <alignment wrapText="1"/>
    </xf>
    <xf numFmtId="4" fontId="27" fillId="0" borderId="3" xfId="2" applyNumberFormat="1" applyFont="1" applyFill="1" applyBorder="1" applyAlignment="1">
      <alignment wrapText="1"/>
    </xf>
    <xf numFmtId="4" fontId="27" fillId="0" borderId="67" xfId="2" applyNumberFormat="1" applyFont="1" applyFill="1" applyBorder="1" applyAlignment="1">
      <alignment wrapText="1"/>
    </xf>
    <xf numFmtId="4" fontId="27" fillId="0" borderId="28" xfId="2" applyNumberFormat="1" applyFont="1" applyFill="1" applyBorder="1" applyAlignment="1">
      <alignment wrapText="1"/>
    </xf>
    <xf numFmtId="4" fontId="27" fillId="0" borderId="8" xfId="2" applyNumberFormat="1" applyFont="1" applyFill="1" applyBorder="1" applyAlignment="1">
      <alignment wrapText="1"/>
    </xf>
    <xf numFmtId="4" fontId="27" fillId="0" borderId="31" xfId="2" applyNumberFormat="1" applyFont="1" applyFill="1" applyBorder="1" applyAlignment="1">
      <alignment wrapText="1"/>
    </xf>
    <xf numFmtId="4" fontId="27" fillId="0" borderId="68" xfId="2" applyNumberFormat="1" applyFont="1" applyFill="1" applyBorder="1" applyAlignment="1">
      <alignment wrapText="1"/>
    </xf>
    <xf numFmtId="4" fontId="27" fillId="0" borderId="69" xfId="2" applyNumberFormat="1" applyFont="1" applyFill="1" applyBorder="1" applyAlignment="1">
      <alignment wrapText="1"/>
    </xf>
    <xf numFmtId="4" fontId="27" fillId="0" borderId="32" xfId="2" applyNumberFormat="1" applyFont="1" applyFill="1" applyBorder="1" applyAlignment="1">
      <alignment wrapText="1"/>
    </xf>
    <xf numFmtId="0" fontId="4" fillId="5" borderId="49" xfId="1" applyFont="1" applyFill="1" applyBorder="1" applyAlignment="1">
      <alignment horizontal="left" wrapText="1"/>
    </xf>
    <xf numFmtId="0" fontId="4" fillId="5" borderId="54" xfId="1" applyFont="1" applyFill="1" applyBorder="1" applyAlignment="1">
      <alignment wrapText="1"/>
    </xf>
    <xf numFmtId="0" fontId="35" fillId="0" borderId="0" xfId="42" applyNumberFormat="1" applyFont="1" applyFill="1" applyBorder="1" applyAlignment="1" applyProtection="1">
      <alignment vertical="center"/>
    </xf>
    <xf numFmtId="3" fontId="35" fillId="0" borderId="0" xfId="42" applyNumberFormat="1" applyFont="1" applyFill="1" applyBorder="1" applyAlignment="1" applyProtection="1">
      <alignment vertical="center"/>
    </xf>
    <xf numFmtId="3" fontId="26" fillId="0" borderId="0" xfId="42" applyNumberFormat="1" applyFont="1" applyFill="1" applyBorder="1" applyAlignment="1" applyProtection="1">
      <alignment vertical="center"/>
    </xf>
    <xf numFmtId="0" fontId="4" fillId="0" borderId="58" xfId="1" applyFont="1" applyBorder="1" applyAlignment="1">
      <alignment horizontal="center" vertical="center" wrapText="1"/>
    </xf>
    <xf numFmtId="0" fontId="4" fillId="0" borderId="59" xfId="1" applyFont="1" applyBorder="1" applyAlignment="1">
      <alignment horizontal="center" vertical="center" wrapText="1"/>
    </xf>
    <xf numFmtId="4" fontId="39" fillId="27" borderId="4" xfId="1" applyNumberFormat="1" applyFont="1" applyFill="1" applyBorder="1" applyAlignment="1">
      <alignment horizontal="center" vertical="center" wrapText="1"/>
    </xf>
    <xf numFmtId="4" fontId="6" fillId="3" borderId="1" xfId="1" applyNumberFormat="1" applyFont="1" applyFill="1" applyBorder="1" applyAlignment="1">
      <alignment horizontal="center" vertical="center" wrapText="1"/>
    </xf>
    <xf numFmtId="0" fontId="4" fillId="7" borderId="41" xfId="1" applyFont="1" applyFill="1" applyBorder="1" applyAlignment="1">
      <alignment horizontal="left" wrapText="1" indent="4"/>
    </xf>
    <xf numFmtId="0" fontId="4" fillId="7" borderId="42" xfId="1" applyFont="1" applyFill="1" applyBorder="1" applyAlignment="1">
      <alignment wrapText="1"/>
    </xf>
    <xf numFmtId="4" fontId="38" fillId="7" borderId="56" xfId="1" applyNumberFormat="1" applyFont="1" applyFill="1" applyBorder="1" applyAlignment="1">
      <alignment horizontal="right" wrapText="1"/>
    </xf>
    <xf numFmtId="4" fontId="38" fillId="7" borderId="9" xfId="1" applyNumberFormat="1" applyFont="1" applyFill="1" applyBorder="1" applyAlignment="1">
      <alignment horizontal="right" wrapText="1"/>
    </xf>
    <xf numFmtId="0" fontId="4" fillId="6" borderId="43" xfId="1" applyFont="1" applyFill="1" applyBorder="1" applyAlignment="1">
      <alignment horizontal="left" wrapText="1" indent="4"/>
    </xf>
    <xf numFmtId="0" fontId="4" fillId="6" borderId="44" xfId="1" applyFont="1" applyFill="1" applyBorder="1" applyAlignment="1">
      <alignment wrapText="1"/>
    </xf>
    <xf numFmtId="4" fontId="38" fillId="6" borderId="36" xfId="2" applyNumberFormat="1" applyFont="1" applyFill="1" applyBorder="1" applyAlignment="1">
      <alignment wrapText="1"/>
    </xf>
    <xf numFmtId="4" fontId="38" fillId="6" borderId="6" xfId="2" applyNumberFormat="1" applyFont="1" applyFill="1" applyBorder="1" applyAlignment="1">
      <alignment wrapText="1"/>
    </xf>
    <xf numFmtId="0" fontId="4" fillId="5" borderId="43" xfId="1" applyFont="1" applyFill="1" applyBorder="1" applyAlignment="1">
      <alignment wrapText="1"/>
    </xf>
    <xf numFmtId="0" fontId="4" fillId="5" borderId="44" xfId="1" applyFont="1" applyFill="1" applyBorder="1" applyAlignment="1">
      <alignment wrapText="1"/>
    </xf>
    <xf numFmtId="4" fontId="38" fillId="5" borderId="36" xfId="2" applyNumberFormat="1" applyFont="1" applyFill="1" applyBorder="1" applyAlignment="1">
      <alignment wrapText="1"/>
    </xf>
    <xf numFmtId="4" fontId="38" fillId="5" borderId="6" xfId="2" applyNumberFormat="1" applyFont="1" applyFill="1" applyBorder="1" applyAlignment="1">
      <alignment wrapText="1"/>
    </xf>
    <xf numFmtId="0" fontId="41" fillId="4" borderId="43" xfId="1" applyFont="1" applyFill="1" applyBorder="1" applyAlignment="1">
      <alignment horizontal="center" wrapText="1"/>
    </xf>
    <xf numFmtId="0" fontId="41" fillId="4" borderId="44" xfId="1" applyFont="1" applyFill="1" applyBorder="1" applyAlignment="1">
      <alignment wrapText="1"/>
    </xf>
    <xf numFmtId="4" fontId="25" fillId="0" borderId="6" xfId="2" applyNumberFormat="1" applyFont="1" applyBorder="1" applyAlignment="1"/>
    <xf numFmtId="0" fontId="4" fillId="5" borderId="43" xfId="1" applyFont="1" applyFill="1" applyBorder="1" applyAlignment="1">
      <alignment horizontal="left" wrapText="1"/>
    </xf>
    <xf numFmtId="0" fontId="4" fillId="5" borderId="45" xfId="1" applyFont="1" applyFill="1" applyBorder="1" applyAlignment="1">
      <alignment horizontal="left" wrapText="1"/>
    </xf>
    <xf numFmtId="0" fontId="4" fillId="5" borderId="46" xfId="1" applyFont="1" applyFill="1" applyBorder="1" applyAlignment="1">
      <alignment wrapText="1"/>
    </xf>
    <xf numFmtId="0" fontId="41" fillId="4" borderId="41" xfId="1" applyFont="1" applyFill="1" applyBorder="1" applyAlignment="1">
      <alignment horizontal="center" wrapText="1"/>
    </xf>
    <xf numFmtId="0" fontId="41" fillId="4" borderId="42" xfId="1" applyFont="1" applyFill="1" applyBorder="1" applyAlignment="1">
      <alignment wrapText="1"/>
    </xf>
    <xf numFmtId="4" fontId="25" fillId="0" borderId="6" xfId="2" applyNumberFormat="1" applyFont="1" applyFill="1" applyBorder="1" applyAlignment="1"/>
    <xf numFmtId="4" fontId="4" fillId="5" borderId="36" xfId="2" applyNumberFormat="1" applyFont="1" applyFill="1" applyBorder="1" applyAlignment="1">
      <alignment wrapText="1"/>
    </xf>
    <xf numFmtId="4" fontId="4" fillId="5" borderId="6" xfId="2" applyNumberFormat="1" applyFont="1" applyFill="1" applyBorder="1" applyAlignment="1">
      <alignment wrapText="1"/>
    </xf>
    <xf numFmtId="0" fontId="4" fillId="6" borderId="45" xfId="1" applyFont="1" applyFill="1" applyBorder="1" applyAlignment="1"/>
    <xf numFmtId="0" fontId="4" fillId="6" borderId="46" xfId="1" applyFont="1" applyFill="1" applyBorder="1" applyAlignment="1">
      <alignment wrapText="1"/>
    </xf>
    <xf numFmtId="0" fontId="4" fillId="5" borderId="41" xfId="1" applyFont="1" applyFill="1" applyBorder="1" applyAlignment="1">
      <alignment horizontal="left" wrapText="1"/>
    </xf>
    <xf numFmtId="0" fontId="4" fillId="5" borderId="42" xfId="1" applyFont="1" applyFill="1" applyBorder="1" applyAlignment="1">
      <alignment wrapText="1"/>
    </xf>
    <xf numFmtId="4" fontId="38" fillId="5" borderId="56" xfId="2" applyNumberFormat="1" applyFont="1" applyFill="1" applyBorder="1" applyAlignment="1">
      <alignment wrapText="1"/>
    </xf>
    <xf numFmtId="0" fontId="41" fillId="8" borderId="43" xfId="1" applyFont="1" applyFill="1" applyBorder="1" applyAlignment="1">
      <alignment horizontal="center" wrapText="1"/>
    </xf>
    <xf numFmtId="0" fontId="41" fillId="4" borderId="47" xfId="1" applyFont="1" applyFill="1" applyBorder="1" applyAlignment="1">
      <alignment horizontal="center" wrapText="1"/>
    </xf>
    <xf numFmtId="0" fontId="41" fillId="4" borderId="48" xfId="1" applyFont="1" applyFill="1" applyBorder="1" applyAlignment="1">
      <alignment wrapText="1"/>
    </xf>
    <xf numFmtId="0" fontId="41" fillId="4" borderId="8" xfId="1" applyFont="1" applyFill="1" applyBorder="1" applyAlignment="1">
      <alignment horizontal="center" wrapText="1"/>
    </xf>
    <xf numFmtId="0" fontId="41" fillId="4" borderId="31" xfId="1" applyFont="1" applyFill="1" applyBorder="1" applyAlignment="1">
      <alignment wrapText="1"/>
    </xf>
    <xf numFmtId="0" fontId="4" fillId="6" borderId="45" xfId="1" applyFont="1" applyFill="1" applyBorder="1" applyAlignment="1">
      <alignment horizontal="left"/>
    </xf>
    <xf numFmtId="0" fontId="4" fillId="5" borderId="52" xfId="1" applyFont="1" applyFill="1" applyBorder="1" applyAlignment="1">
      <alignment wrapText="1"/>
    </xf>
    <xf numFmtId="0" fontId="41" fillId="4" borderId="55" xfId="1" applyFont="1" applyFill="1" applyBorder="1" applyAlignment="1">
      <alignment wrapText="1"/>
    </xf>
    <xf numFmtId="0" fontId="4" fillId="7" borderId="53" xfId="1" applyFont="1" applyFill="1" applyBorder="1" applyAlignment="1">
      <alignment horizontal="left" wrapText="1" indent="4"/>
    </xf>
    <xf numFmtId="0" fontId="4" fillId="7" borderId="3" xfId="1" applyFont="1" applyFill="1" applyBorder="1" applyAlignment="1">
      <alignment wrapText="1"/>
    </xf>
    <xf numFmtId="4" fontId="4" fillId="7" borderId="6" xfId="1" applyNumberFormat="1" applyFont="1" applyFill="1" applyBorder="1" applyAlignment="1">
      <alignment horizontal="right" wrapText="1"/>
    </xf>
    <xf numFmtId="0" fontId="4" fillId="6" borderId="3" xfId="1" applyFont="1" applyFill="1" applyBorder="1" applyAlignment="1">
      <alignment wrapText="1"/>
    </xf>
    <xf numFmtId="4" fontId="4" fillId="6" borderId="36" xfId="2" applyNumberFormat="1" applyFont="1" applyFill="1" applyBorder="1" applyAlignment="1">
      <alignment wrapText="1"/>
    </xf>
    <xf numFmtId="4" fontId="4" fillId="6" borderId="6" xfId="2" applyNumberFormat="1" applyFont="1" applyFill="1" applyBorder="1" applyAlignment="1">
      <alignment wrapText="1"/>
    </xf>
    <xf numFmtId="0" fontId="4" fillId="5" borderId="3" xfId="1" applyFont="1" applyFill="1" applyBorder="1" applyAlignment="1">
      <alignment wrapText="1"/>
    </xf>
    <xf numFmtId="0" fontId="41" fillId="4" borderId="49" xfId="1" applyFont="1" applyFill="1" applyBorder="1" applyAlignment="1">
      <alignment horizontal="center" wrapText="1"/>
    </xf>
    <xf numFmtId="0" fontId="41" fillId="4" borderId="53" xfId="1" applyFont="1" applyFill="1" applyBorder="1" applyAlignment="1">
      <alignment wrapText="1"/>
    </xf>
    <xf numFmtId="0" fontId="4" fillId="6" borderId="54" xfId="1" applyFont="1" applyFill="1" applyBorder="1" applyAlignment="1">
      <alignment wrapText="1"/>
    </xf>
    <xf numFmtId="0" fontId="4" fillId="5" borderId="49" xfId="1" applyFont="1" applyFill="1" applyBorder="1" applyAlignment="1">
      <alignment wrapText="1"/>
    </xf>
    <xf numFmtId="0" fontId="41" fillId="4" borderId="54" xfId="1" applyFont="1" applyFill="1" applyBorder="1" applyAlignment="1">
      <alignment wrapText="1"/>
    </xf>
    <xf numFmtId="3" fontId="34" fillId="5" borderId="36" xfId="1" applyNumberFormat="1" applyFont="1" applyFill="1" applyBorder="1" applyAlignment="1">
      <alignment horizontal="right" wrapText="1"/>
    </xf>
    <xf numFmtId="4" fontId="25" fillId="5" borderId="6" xfId="2" applyNumberFormat="1" applyFont="1" applyFill="1" applyBorder="1" applyAlignment="1"/>
    <xf numFmtId="4" fontId="6" fillId="5" borderId="6" xfId="2" applyNumberFormat="1" applyFont="1" applyFill="1" applyBorder="1" applyAlignment="1"/>
    <xf numFmtId="0" fontId="4" fillId="5" borderId="54" xfId="1" applyFont="1" applyFill="1" applyBorder="1" applyAlignment="1">
      <alignment horizontal="left" wrapText="1"/>
    </xf>
    <xf numFmtId="4" fontId="38" fillId="7" borderId="36" xfId="2" applyNumberFormat="1" applyFont="1" applyFill="1" applyBorder="1" applyAlignment="1">
      <alignment wrapText="1"/>
    </xf>
    <xf numFmtId="4" fontId="38" fillId="7" borderId="6" xfId="2" applyNumberFormat="1" applyFont="1" applyFill="1" applyBorder="1" applyAlignment="1">
      <alignment wrapText="1"/>
    </xf>
    <xf numFmtId="4" fontId="34" fillId="5" borderId="36" xfId="2" applyNumberFormat="1" applyFont="1" applyFill="1" applyBorder="1" applyAlignment="1">
      <alignment wrapText="1"/>
    </xf>
    <xf numFmtId="4" fontId="34" fillId="5" borderId="6" xfId="2" applyNumberFormat="1" applyFont="1" applyFill="1" applyBorder="1" applyAlignment="1">
      <alignment wrapText="1"/>
    </xf>
    <xf numFmtId="0" fontId="41" fillId="4" borderId="5" xfId="1" applyFont="1" applyFill="1" applyBorder="1" applyAlignment="1">
      <alignment horizontal="center" wrapText="1"/>
    </xf>
    <xf numFmtId="0" fontId="41" fillId="4" borderId="34" xfId="1" applyFont="1" applyFill="1" applyBorder="1" applyAlignment="1">
      <alignment wrapText="1"/>
    </xf>
    <xf numFmtId="0" fontId="25" fillId="0" borderId="0" xfId="1" applyFont="1" applyAlignment="1">
      <alignment horizontal="left" indent="1"/>
    </xf>
    <xf numFmtId="0" fontId="6" fillId="2" borderId="1" xfId="1" applyFont="1" applyFill="1" applyBorder="1" applyAlignment="1"/>
    <xf numFmtId="4" fontId="6" fillId="3" borderId="4" xfId="2" applyNumberFormat="1" applyFont="1" applyFill="1" applyBorder="1" applyAlignment="1"/>
    <xf numFmtId="4" fontId="6" fillId="3" borderId="5" xfId="2" applyNumberFormat="1" applyFont="1" applyFill="1" applyBorder="1" applyAlignment="1"/>
    <xf numFmtId="0" fontId="25" fillId="0" borderId="0" xfId="1" applyFont="1" applyAlignment="1"/>
    <xf numFmtId="4" fontId="25" fillId="0" borderId="0" xfId="2" applyNumberFormat="1" applyFont="1" applyFill="1" applyAlignment="1"/>
    <xf numFmtId="4" fontId="25" fillId="0" borderId="0" xfId="2" applyNumberFormat="1" applyFont="1" applyAlignment="1"/>
    <xf numFmtId="0" fontId="25" fillId="0" borderId="0" xfId="1" applyFont="1" applyBorder="1" applyAlignment="1">
      <alignment horizontal="left" indent="1"/>
    </xf>
    <xf numFmtId="4" fontId="25" fillId="0" borderId="3" xfId="2" applyNumberFormat="1" applyFont="1" applyBorder="1" applyAlignment="1"/>
    <xf numFmtId="0" fontId="25" fillId="0" borderId="3" xfId="1" applyFont="1" applyBorder="1" applyAlignment="1">
      <alignment horizontal="left" indent="1"/>
    </xf>
    <xf numFmtId="0" fontId="43" fillId="0" borderId="0" xfId="1" applyFont="1" applyAlignment="1">
      <alignment horizontal="left" indent="1"/>
    </xf>
    <xf numFmtId="4" fontId="38" fillId="6" borderId="56" xfId="2" applyNumberFormat="1" applyFont="1" applyFill="1" applyBorder="1" applyAlignment="1">
      <alignment wrapText="1"/>
    </xf>
    <xf numFmtId="3" fontId="34" fillId="0" borderId="6" xfId="1" applyNumberFormat="1" applyFont="1" applyFill="1" applyBorder="1" applyAlignment="1">
      <alignment horizontal="right" wrapText="1"/>
    </xf>
    <xf numFmtId="4" fontId="4" fillId="7" borderId="10" xfId="1" applyNumberFormat="1" applyFont="1" applyFill="1" applyBorder="1" applyAlignment="1">
      <alignment horizontal="right" wrapText="1"/>
    </xf>
    <xf numFmtId="0" fontId="5" fillId="5" borderId="4" xfId="42" applyNumberFormat="1" applyFont="1" applyFill="1" applyBorder="1" applyAlignment="1" applyProtection="1">
      <alignment horizontal="center" vertical="center" wrapText="1"/>
    </xf>
    <xf numFmtId="0" fontId="5" fillId="5" borderId="23" xfId="42" applyNumberFormat="1" applyFont="1" applyFill="1" applyBorder="1" applyAlignment="1" applyProtection="1">
      <alignment horizontal="center" vertical="center" wrapText="1"/>
    </xf>
    <xf numFmtId="0" fontId="5" fillId="5" borderId="2" xfId="42" applyNumberFormat="1" applyFont="1" applyFill="1" applyBorder="1" applyAlignment="1" applyProtection="1">
      <alignment horizontal="center" vertical="center" wrapText="1"/>
    </xf>
    <xf numFmtId="0" fontId="28" fillId="0" borderId="4" xfId="42" applyFont="1" applyFill="1" applyBorder="1" applyAlignment="1">
      <alignment horizontal="center" vertical="center"/>
    </xf>
    <xf numFmtId="0" fontId="28" fillId="0" borderId="23" xfId="42" applyFont="1" applyFill="1" applyBorder="1" applyAlignment="1">
      <alignment horizontal="center" vertical="center"/>
    </xf>
    <xf numFmtId="0" fontId="28" fillId="0" borderId="2" xfId="42" applyFont="1" applyFill="1" applyBorder="1" applyAlignment="1">
      <alignment horizontal="center" vertical="center"/>
    </xf>
    <xf numFmtId="4" fontId="28" fillId="0" borderId="4" xfId="2" applyNumberFormat="1" applyFont="1" applyBorder="1" applyAlignment="1">
      <alignment horizontal="center"/>
    </xf>
    <xf numFmtId="4" fontId="28" fillId="0" borderId="23" xfId="2" applyNumberFormat="1" applyFont="1" applyBorder="1" applyAlignment="1">
      <alignment horizontal="center"/>
    </xf>
    <xf numFmtId="4" fontId="28" fillId="0" borderId="2" xfId="2" applyNumberFormat="1" applyFont="1" applyBorder="1" applyAlignment="1">
      <alignment horizontal="center"/>
    </xf>
    <xf numFmtId="0" fontId="5" fillId="28" borderId="4" xfId="42" applyNumberFormat="1" applyFont="1" applyFill="1" applyBorder="1" applyAlignment="1" applyProtection="1">
      <alignment horizontal="center" vertical="center" wrapText="1"/>
    </xf>
    <xf numFmtId="0" fontId="5" fillId="28" borderId="23" xfId="42" applyNumberFormat="1" applyFont="1" applyFill="1" applyBorder="1" applyAlignment="1" applyProtection="1">
      <alignment horizontal="center" vertical="center" wrapText="1"/>
    </xf>
    <xf numFmtId="0" fontId="5" fillId="28" borderId="2" xfId="42" applyNumberFormat="1" applyFont="1" applyFill="1" applyBorder="1" applyAlignment="1" applyProtection="1">
      <alignment horizontal="center" vertical="center" wrapText="1"/>
    </xf>
    <xf numFmtId="0" fontId="5" fillId="29" borderId="4" xfId="42" applyNumberFormat="1" applyFont="1" applyFill="1" applyBorder="1" applyAlignment="1" applyProtection="1">
      <alignment horizontal="center" vertical="center" wrapText="1"/>
    </xf>
    <xf numFmtId="0" fontId="5" fillId="29" borderId="23" xfId="42" applyNumberFormat="1" applyFont="1" applyFill="1" applyBorder="1" applyAlignment="1" applyProtection="1">
      <alignment horizontal="center" vertical="center" wrapText="1"/>
    </xf>
    <xf numFmtId="0" fontId="5" fillId="29" borderId="2" xfId="42" applyNumberFormat="1" applyFont="1" applyFill="1" applyBorder="1" applyAlignment="1" applyProtection="1">
      <alignment horizontal="center" vertical="center" wrapText="1"/>
    </xf>
    <xf numFmtId="0" fontId="5" fillId="0" borderId="4" xfId="42" applyNumberFormat="1" applyFont="1" applyFill="1" applyBorder="1" applyAlignment="1" applyProtection="1">
      <alignment horizontal="center" vertical="center" wrapText="1"/>
    </xf>
    <xf numFmtId="0" fontId="5" fillId="0" borderId="23" xfId="42" applyNumberFormat="1" applyFont="1" applyFill="1" applyBorder="1" applyAlignment="1" applyProtection="1">
      <alignment horizontal="center" vertical="center" wrapText="1"/>
    </xf>
    <xf numFmtId="0" fontId="5" fillId="0" borderId="2" xfId="42" applyNumberFormat="1" applyFont="1" applyFill="1" applyBorder="1" applyAlignment="1" applyProtection="1">
      <alignment horizontal="center" vertical="center" wrapText="1"/>
    </xf>
    <xf numFmtId="0" fontId="43" fillId="0" borderId="4" xfId="1" applyFont="1" applyBorder="1" applyAlignment="1">
      <alignment horizontal="center" wrapText="1"/>
    </xf>
    <xf numFmtId="0" fontId="43" fillId="0" borderId="23" xfId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</cellXfs>
  <cellStyles count="52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39"/>
    <cellStyle name="Normalno 2" xfId="1"/>
    <cellStyle name="Note" xfId="40"/>
    <cellStyle name="Obično" xfId="0" builtinId="0"/>
    <cellStyle name="Obično 2" xfId="41"/>
    <cellStyle name="Obično 3" xfId="42"/>
    <cellStyle name="Obično 3 2" xfId="43"/>
    <cellStyle name="Obično 3 3" xfId="44"/>
    <cellStyle name="Output" xfId="45"/>
    <cellStyle name="Title" xfId="46"/>
    <cellStyle name="Total" xfId="47"/>
    <cellStyle name="Warning Text" xfId="48"/>
    <cellStyle name="Zarez" xfId="51" builtinId="3"/>
    <cellStyle name="Zarez 2" xfId="2"/>
    <cellStyle name="Zarez 2 2" xfId="49"/>
    <cellStyle name="Zarez 2 3" xfId="50"/>
  </cellStyles>
  <dxfs count="0"/>
  <tableStyles count="0" defaultTableStyle="TableStyleMedium9" defaultPivotStyle="PivotStyleLight16"/>
  <colors>
    <mruColors>
      <color rgb="FFFFCCCC"/>
      <color rgb="FFFF99FF"/>
      <color rgb="FF66FFCC"/>
      <color rgb="FFFFCCFF"/>
      <color rgb="FFF0FDCF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3" name="TekstniOkvir 2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4" name="TekstniOkvir 3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5" name="TekstniOkvir 4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6" name="TekstniOkvir 5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7" name="TekstniOkvir 6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8" name="TekstniOkvir 7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9" name="TekstniOkvir 8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10" name="TekstniOkvir 9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11" name="TekstniOkvir 10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12" name="TekstniOkvir 11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13" name="TekstniOkvir 12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NE%20TABLICE/29.9.22.RADNO-PRORA&#268;UN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HODI 2023."/>
      <sheetName val="PLAN 2023 RAD. rash."/>
      <sheetName val="tržište"/>
      <sheetName val="plahta 2023."/>
      <sheetName val="2024. 2025. rashodi"/>
    </sheetNames>
    <sheetDataSet>
      <sheetData sheetId="0">
        <row r="85">
          <cell r="K85">
            <v>11688700</v>
          </cell>
        </row>
      </sheetData>
      <sheetData sheetId="1">
        <row r="82">
          <cell r="F82">
            <v>97657000</v>
          </cell>
        </row>
      </sheetData>
      <sheetData sheetId="2"/>
      <sheetData sheetId="3"/>
      <sheetData sheetId="4">
        <row r="82">
          <cell r="H82">
            <v>11547657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89"/>
  <sheetViews>
    <sheetView topLeftCell="A43" workbookViewId="0">
      <selection activeCell="B93" sqref="B93"/>
    </sheetView>
  </sheetViews>
  <sheetFormatPr defaultColWidth="11.42578125" defaultRowHeight="12.75"/>
  <cols>
    <col min="1" max="1" width="20" style="15" customWidth="1"/>
    <col min="2" max="3" width="17.42578125" style="15" customWidth="1"/>
    <col min="4" max="4" width="12.7109375" style="15" bestFit="1" customWidth="1"/>
    <col min="5" max="5" width="19.85546875" style="15" bestFit="1" customWidth="1"/>
    <col min="6" max="6" width="14.7109375" style="15" bestFit="1" customWidth="1"/>
    <col min="7" max="7" width="15.5703125" style="16" bestFit="1" customWidth="1"/>
    <col min="8" max="8" width="10.5703125" style="5" bestFit="1" customWidth="1"/>
    <col min="9" max="9" width="14" style="5" bestFit="1" customWidth="1"/>
    <col min="10" max="10" width="10.140625" style="5" bestFit="1" customWidth="1"/>
    <col min="11" max="11" width="13.85546875" style="5" bestFit="1" customWidth="1"/>
    <col min="12" max="16384" width="11.42578125" style="5"/>
  </cols>
  <sheetData>
    <row r="1" spans="1:11" ht="16.5" thickBot="1">
      <c r="A1" s="15" t="s">
        <v>152</v>
      </c>
      <c r="B1" s="4"/>
      <c r="C1" s="4"/>
      <c r="D1" s="22"/>
      <c r="E1" s="22"/>
      <c r="F1" s="2"/>
      <c r="G1" s="2"/>
      <c r="H1" s="2"/>
      <c r="I1" s="2"/>
      <c r="J1" s="3"/>
      <c r="K1" s="3"/>
    </row>
    <row r="2" spans="1:11" ht="16.5" thickBot="1">
      <c r="A2" s="188" t="s">
        <v>203</v>
      </c>
      <c r="B2" s="189"/>
      <c r="C2" s="189"/>
      <c r="D2" s="189"/>
      <c r="E2" s="189"/>
      <c r="F2" s="189"/>
      <c r="G2" s="189"/>
      <c r="H2" s="189"/>
      <c r="I2" s="189"/>
      <c r="J2" s="189"/>
      <c r="K2" s="190"/>
    </row>
    <row r="3" spans="1:11" ht="13.5" thickBot="1">
      <c r="A3" s="6"/>
      <c r="B3" s="6"/>
      <c r="C3" s="6"/>
      <c r="D3" s="6"/>
      <c r="E3" s="7"/>
      <c r="F3" s="7"/>
      <c r="G3" s="7"/>
      <c r="H3" s="7"/>
      <c r="I3" s="7"/>
      <c r="J3" s="7"/>
      <c r="K3" s="8" t="s">
        <v>185</v>
      </c>
    </row>
    <row r="4" spans="1:11" ht="26.25" thickBot="1">
      <c r="A4" s="30" t="s">
        <v>129</v>
      </c>
      <c r="B4" s="191" t="s">
        <v>191</v>
      </c>
      <c r="C4" s="192"/>
      <c r="D4" s="192"/>
      <c r="E4" s="192"/>
      <c r="F4" s="192"/>
      <c r="G4" s="192"/>
      <c r="H4" s="192"/>
      <c r="I4" s="192"/>
      <c r="J4" s="192"/>
      <c r="K4" s="193"/>
    </row>
    <row r="5" spans="1:11" ht="128.25" thickBot="1">
      <c r="A5" s="31" t="s">
        <v>130</v>
      </c>
      <c r="B5" s="52" t="s">
        <v>144</v>
      </c>
      <c r="C5" s="9" t="s">
        <v>145</v>
      </c>
      <c r="D5" s="10" t="s">
        <v>146</v>
      </c>
      <c r="E5" s="10" t="s">
        <v>147</v>
      </c>
      <c r="F5" s="10" t="s">
        <v>148</v>
      </c>
      <c r="G5" s="10" t="s">
        <v>149</v>
      </c>
      <c r="H5" s="10" t="s">
        <v>150</v>
      </c>
      <c r="I5" s="32" t="s">
        <v>182</v>
      </c>
      <c r="J5" s="32" t="s">
        <v>181</v>
      </c>
      <c r="K5" s="33" t="s">
        <v>0</v>
      </c>
    </row>
    <row r="6" spans="1:11" ht="25.5">
      <c r="A6" s="66" t="s">
        <v>131</v>
      </c>
      <c r="B6" s="63"/>
      <c r="C6" s="37"/>
      <c r="D6" s="38"/>
      <c r="E6" s="38"/>
      <c r="F6" s="39">
        <v>16000</v>
      </c>
      <c r="G6" s="38"/>
      <c r="H6" s="38"/>
      <c r="I6" s="40"/>
      <c r="J6" s="40"/>
      <c r="K6" s="34">
        <f t="shared" ref="K6:K23" si="0">SUM(B6:J6)</f>
        <v>16000</v>
      </c>
    </row>
    <row r="7" spans="1:11">
      <c r="A7" s="67" t="s">
        <v>132</v>
      </c>
      <c r="B7" s="45"/>
      <c r="C7" s="41"/>
      <c r="D7" s="42">
        <v>600</v>
      </c>
      <c r="E7" s="43"/>
      <c r="F7" s="43"/>
      <c r="G7" s="43"/>
      <c r="H7" s="43"/>
      <c r="I7" s="44"/>
      <c r="J7" s="44"/>
      <c r="K7" s="34">
        <f t="shared" si="0"/>
        <v>600</v>
      </c>
    </row>
    <row r="8" spans="1:11" ht="25.5">
      <c r="A8" s="67" t="s">
        <v>174</v>
      </c>
      <c r="B8" s="45"/>
      <c r="C8" s="41"/>
      <c r="D8" s="42">
        <v>130</v>
      </c>
      <c r="E8" s="43"/>
      <c r="F8" s="43"/>
      <c r="G8" s="43"/>
      <c r="H8" s="43"/>
      <c r="I8" s="44"/>
      <c r="J8" s="44"/>
      <c r="K8" s="34">
        <f t="shared" si="0"/>
        <v>130</v>
      </c>
    </row>
    <row r="9" spans="1:11" ht="25.5">
      <c r="A9" s="67" t="s">
        <v>133</v>
      </c>
      <c r="B9" s="45"/>
      <c r="C9" s="41"/>
      <c r="D9" s="42">
        <v>130</v>
      </c>
      <c r="E9" s="43"/>
      <c r="F9" s="43"/>
      <c r="G9" s="43"/>
      <c r="H9" s="43"/>
      <c r="I9" s="44"/>
      <c r="J9" s="44"/>
      <c r="K9" s="34">
        <f t="shared" si="0"/>
        <v>130</v>
      </c>
    </row>
    <row r="10" spans="1:11">
      <c r="A10" s="67" t="s">
        <v>134</v>
      </c>
      <c r="B10" s="45"/>
      <c r="C10" s="46"/>
      <c r="D10" s="47"/>
      <c r="E10" s="47">
        <v>1407000</v>
      </c>
      <c r="F10" s="47"/>
      <c r="G10" s="47"/>
      <c r="H10" s="47"/>
      <c r="I10" s="48"/>
      <c r="J10" s="48"/>
      <c r="K10" s="34">
        <f t="shared" si="0"/>
        <v>1407000</v>
      </c>
    </row>
    <row r="11" spans="1:11">
      <c r="A11" s="67" t="s">
        <v>135</v>
      </c>
      <c r="B11" s="45"/>
      <c r="C11" s="46"/>
      <c r="D11" s="47"/>
      <c r="E11" s="47"/>
      <c r="F11" s="47"/>
      <c r="G11" s="47"/>
      <c r="H11" s="47">
        <v>53000</v>
      </c>
      <c r="I11" s="48"/>
      <c r="J11" s="48"/>
      <c r="K11" s="34">
        <f t="shared" si="0"/>
        <v>53000</v>
      </c>
    </row>
    <row r="12" spans="1:11">
      <c r="A12" s="67" t="s">
        <v>136</v>
      </c>
      <c r="B12" s="45"/>
      <c r="C12" s="46"/>
      <c r="D12" s="47">
        <v>2030140</v>
      </c>
      <c r="E12" s="47"/>
      <c r="F12" s="47"/>
      <c r="G12" s="47"/>
      <c r="H12" s="47"/>
      <c r="I12" s="48"/>
      <c r="J12" s="48"/>
      <c r="K12" s="34">
        <f t="shared" si="0"/>
        <v>2030140</v>
      </c>
    </row>
    <row r="13" spans="1:11" ht="25.5">
      <c r="A13" s="67" t="s">
        <v>175</v>
      </c>
      <c r="B13" s="45"/>
      <c r="C13" s="46"/>
      <c r="D13" s="47"/>
      <c r="E13" s="47"/>
      <c r="F13" s="47"/>
      <c r="G13" s="47">
        <v>1000</v>
      </c>
      <c r="H13" s="47"/>
      <c r="I13" s="48"/>
      <c r="J13" s="48"/>
      <c r="K13" s="34">
        <f t="shared" si="0"/>
        <v>1000</v>
      </c>
    </row>
    <row r="14" spans="1:11">
      <c r="A14" s="67" t="s">
        <v>137</v>
      </c>
      <c r="B14" s="45"/>
      <c r="C14" s="46"/>
      <c r="D14" s="47"/>
      <c r="E14" s="47"/>
      <c r="F14" s="47"/>
      <c r="G14" s="47">
        <v>13500</v>
      </c>
      <c r="H14" s="47"/>
      <c r="I14" s="48"/>
      <c r="J14" s="48"/>
      <c r="K14" s="34">
        <f t="shared" si="0"/>
        <v>13500</v>
      </c>
    </row>
    <row r="15" spans="1:11" ht="25.5">
      <c r="A15" s="67" t="s">
        <v>143</v>
      </c>
      <c r="B15" s="45"/>
      <c r="C15" s="46"/>
      <c r="D15" s="47"/>
      <c r="E15" s="47"/>
      <c r="F15" s="47"/>
      <c r="G15" s="47">
        <v>13500</v>
      </c>
      <c r="H15" s="47"/>
      <c r="I15" s="48"/>
      <c r="J15" s="48"/>
      <c r="K15" s="34">
        <f t="shared" si="0"/>
        <v>13500</v>
      </c>
    </row>
    <row r="16" spans="1:11" ht="25.5">
      <c r="A16" s="67" t="s">
        <v>201</v>
      </c>
      <c r="B16" s="51"/>
      <c r="C16" s="46">
        <v>246897</v>
      </c>
      <c r="D16" s="47"/>
      <c r="E16" s="47"/>
      <c r="F16" s="47"/>
      <c r="G16" s="47"/>
      <c r="H16" s="47"/>
      <c r="I16" s="48"/>
      <c r="J16" s="48"/>
      <c r="K16" s="34">
        <f t="shared" si="0"/>
        <v>246897</v>
      </c>
    </row>
    <row r="17" spans="1:11" ht="25.5">
      <c r="A17" s="67" t="s">
        <v>167</v>
      </c>
      <c r="B17" s="51">
        <v>79634</v>
      </c>
      <c r="C17" s="46">
        <f>11945+119451</f>
        <v>131396</v>
      </c>
      <c r="D17" s="47"/>
      <c r="E17" s="47"/>
      <c r="F17" s="47"/>
      <c r="G17" s="47"/>
      <c r="H17" s="47"/>
      <c r="I17" s="48"/>
      <c r="J17" s="48"/>
      <c r="K17" s="34">
        <f t="shared" si="0"/>
        <v>211030</v>
      </c>
    </row>
    <row r="18" spans="1:11" ht="38.25">
      <c r="A18" s="67" t="s">
        <v>179</v>
      </c>
      <c r="B18" s="51"/>
      <c r="C18" s="46">
        <v>139326</v>
      </c>
      <c r="D18" s="47"/>
      <c r="E18" s="47"/>
      <c r="F18" s="47"/>
      <c r="G18" s="47"/>
      <c r="H18" s="47"/>
      <c r="I18" s="48"/>
      <c r="J18" s="48"/>
      <c r="K18" s="34">
        <f t="shared" si="0"/>
        <v>139326</v>
      </c>
    </row>
    <row r="19" spans="1:11">
      <c r="A19" s="67" t="s">
        <v>139</v>
      </c>
      <c r="B19" s="51"/>
      <c r="C19" s="47"/>
      <c r="D19" s="47"/>
      <c r="E19" s="47">
        <f>6717271</f>
        <v>6717271</v>
      </c>
      <c r="F19" s="47"/>
      <c r="G19" s="47"/>
      <c r="H19" s="47"/>
      <c r="I19" s="48"/>
      <c r="J19" s="48"/>
      <c r="K19" s="34">
        <f t="shared" si="0"/>
        <v>6717271</v>
      </c>
    </row>
    <row r="20" spans="1:11">
      <c r="A20" s="67" t="s">
        <v>140</v>
      </c>
      <c r="B20" s="45"/>
      <c r="C20" s="47"/>
      <c r="D20" s="47">
        <v>27000</v>
      </c>
      <c r="E20" s="47"/>
      <c r="F20" s="47"/>
      <c r="G20" s="47"/>
      <c r="H20" s="47"/>
      <c r="I20" s="48"/>
      <c r="J20" s="48"/>
      <c r="K20" s="34">
        <f t="shared" si="0"/>
        <v>27000</v>
      </c>
    </row>
    <row r="21" spans="1:11" ht="38.25">
      <c r="A21" s="79" t="s">
        <v>176</v>
      </c>
      <c r="B21" s="65"/>
      <c r="C21" s="47"/>
      <c r="D21" s="47"/>
      <c r="E21" s="47"/>
      <c r="F21" s="47"/>
      <c r="G21" s="47"/>
      <c r="H21" s="47"/>
      <c r="I21" s="48">
        <v>2189927</v>
      </c>
      <c r="J21" s="48"/>
      <c r="K21" s="34">
        <f t="shared" si="0"/>
        <v>2189927</v>
      </c>
    </row>
    <row r="22" spans="1:11" ht="13.5" thickBot="1">
      <c r="A22" s="68" t="s">
        <v>141</v>
      </c>
      <c r="B22" s="65"/>
      <c r="C22" s="47"/>
      <c r="D22" s="47"/>
      <c r="E22" s="47"/>
      <c r="F22" s="47"/>
      <c r="G22" s="47"/>
      <c r="H22" s="47"/>
      <c r="I22" s="48"/>
      <c r="J22" s="48"/>
      <c r="K22" s="34">
        <f t="shared" si="0"/>
        <v>0</v>
      </c>
    </row>
    <row r="23" spans="1:11" ht="26.25" thickBot="1">
      <c r="A23" s="11" t="s">
        <v>142</v>
      </c>
      <c r="B23" s="49">
        <f t="shared" ref="B23:J23" si="1">SUM(B6:B22)</f>
        <v>79634</v>
      </c>
      <c r="C23" s="49">
        <f t="shared" si="1"/>
        <v>517619</v>
      </c>
      <c r="D23" s="49">
        <f t="shared" si="1"/>
        <v>2058000</v>
      </c>
      <c r="E23" s="49">
        <f t="shared" si="1"/>
        <v>8124271</v>
      </c>
      <c r="F23" s="49">
        <f t="shared" si="1"/>
        <v>16000</v>
      </c>
      <c r="G23" s="49">
        <f t="shared" si="1"/>
        <v>28000</v>
      </c>
      <c r="H23" s="49">
        <f t="shared" si="1"/>
        <v>53000</v>
      </c>
      <c r="I23" s="49">
        <f t="shared" si="1"/>
        <v>2189927</v>
      </c>
      <c r="J23" s="49">
        <f t="shared" si="1"/>
        <v>0</v>
      </c>
      <c r="K23" s="36">
        <f t="shared" si="0"/>
        <v>13066451</v>
      </c>
    </row>
    <row r="24" spans="1:11" ht="26.25" thickBot="1">
      <c r="A24" s="12" t="s">
        <v>177</v>
      </c>
      <c r="B24" s="194">
        <f>SUM(B23:J23)</f>
        <v>13066451</v>
      </c>
      <c r="C24" s="195"/>
      <c r="D24" s="195"/>
      <c r="E24" s="195"/>
      <c r="F24" s="195"/>
      <c r="G24" s="195"/>
      <c r="H24" s="195"/>
      <c r="I24" s="195"/>
      <c r="J24" s="196"/>
      <c r="K24" s="50"/>
    </row>
    <row r="25" spans="1:11" ht="13.5" thickBot="1">
      <c r="A25" s="13"/>
      <c r="B25" s="28"/>
      <c r="C25" s="28"/>
      <c r="D25" s="28"/>
      <c r="E25" s="29"/>
      <c r="F25" s="29"/>
      <c r="G25" s="29"/>
      <c r="H25" s="14"/>
      <c r="I25" s="14"/>
      <c r="J25" s="14"/>
      <c r="K25" s="29"/>
    </row>
    <row r="26" spans="1:11">
      <c r="A26" s="110" t="s">
        <v>202</v>
      </c>
      <c r="B26" s="35"/>
      <c r="C26" s="35"/>
      <c r="D26" s="5"/>
      <c r="E26" s="73" t="s">
        <v>204</v>
      </c>
      <c r="F26" s="18"/>
      <c r="G26" s="25">
        <f>K23</f>
        <v>13066451</v>
      </c>
    </row>
    <row r="27" spans="1:11">
      <c r="A27" s="111" t="s">
        <v>199</v>
      </c>
      <c r="B27" s="35"/>
      <c r="C27" s="35"/>
      <c r="D27" s="5"/>
      <c r="E27" s="19" t="s">
        <v>205</v>
      </c>
      <c r="F27" s="17"/>
      <c r="G27" s="26">
        <f>'RASHODI 23-24-25 KN-EURI'!D84</f>
        <v>13082451</v>
      </c>
    </row>
    <row r="28" spans="1:11" ht="13.5" thickBot="1">
      <c r="A28" s="15" t="s">
        <v>213</v>
      </c>
      <c r="B28" s="35"/>
      <c r="C28" s="35"/>
      <c r="D28" s="5"/>
      <c r="E28" s="20" t="s">
        <v>166</v>
      </c>
      <c r="F28" s="21"/>
      <c r="G28" s="27">
        <f>G26-G27</f>
        <v>-16000</v>
      </c>
      <c r="I28" s="35"/>
    </row>
    <row r="29" spans="1:11">
      <c r="A29" s="15" t="s">
        <v>198</v>
      </c>
    </row>
    <row r="30" spans="1:11">
      <c r="E30" s="78"/>
    </row>
    <row r="31" spans="1:11" ht="16.5" thickBot="1">
      <c r="A31" s="15" t="s">
        <v>152</v>
      </c>
      <c r="B31" s="4"/>
      <c r="C31" s="4"/>
      <c r="D31" s="22"/>
      <c r="E31" s="22"/>
      <c r="F31" s="2"/>
      <c r="G31" s="2"/>
      <c r="H31" s="2"/>
      <c r="I31" s="2"/>
      <c r="J31" s="3"/>
      <c r="K31" s="3"/>
    </row>
    <row r="32" spans="1:11" ht="16.5" thickBot="1">
      <c r="A32" s="197" t="s">
        <v>184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3.5" thickBot="1">
      <c r="A33" s="6"/>
      <c r="B33" s="6"/>
      <c r="C33" s="6"/>
      <c r="D33" s="6"/>
      <c r="E33" s="7"/>
      <c r="F33" s="7"/>
      <c r="G33" s="7"/>
      <c r="H33" s="7"/>
      <c r="I33" s="7"/>
      <c r="J33" s="7"/>
      <c r="K33" s="8" t="s">
        <v>185</v>
      </c>
    </row>
    <row r="34" spans="1:11" ht="26.25" thickBot="1">
      <c r="A34" s="30" t="s">
        <v>129</v>
      </c>
      <c r="B34" s="191" t="s">
        <v>183</v>
      </c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28.25" thickBot="1">
      <c r="A35" s="31" t="s">
        <v>130</v>
      </c>
      <c r="B35" s="94" t="s">
        <v>144</v>
      </c>
      <c r="C35" s="95" t="s">
        <v>145</v>
      </c>
      <c r="D35" s="96" t="s">
        <v>146</v>
      </c>
      <c r="E35" s="96" t="s">
        <v>147</v>
      </c>
      <c r="F35" s="96" t="s">
        <v>148</v>
      </c>
      <c r="G35" s="96" t="s">
        <v>149</v>
      </c>
      <c r="H35" s="96" t="s">
        <v>150</v>
      </c>
      <c r="I35" s="97" t="s">
        <v>178</v>
      </c>
      <c r="J35" s="97" t="s">
        <v>151</v>
      </c>
      <c r="K35" s="33" t="s">
        <v>0</v>
      </c>
    </row>
    <row r="36" spans="1:11" ht="25.5">
      <c r="A36" s="89" t="s">
        <v>131</v>
      </c>
      <c r="B36" s="100"/>
      <c r="C36" s="39"/>
      <c r="D36" s="39"/>
      <c r="E36" s="39"/>
      <c r="F36" s="39">
        <v>17300</v>
      </c>
      <c r="G36" s="39"/>
      <c r="H36" s="39"/>
      <c r="I36" s="39"/>
      <c r="J36" s="101"/>
      <c r="K36" s="93">
        <f t="shared" ref="K36:K53" si="2">SUM(B36:J36)</f>
        <v>17300</v>
      </c>
    </row>
    <row r="37" spans="1:11">
      <c r="A37" s="90" t="s">
        <v>132</v>
      </c>
      <c r="B37" s="102"/>
      <c r="C37" s="99"/>
      <c r="D37" s="99">
        <v>600</v>
      </c>
      <c r="E37" s="99"/>
      <c r="F37" s="99"/>
      <c r="G37" s="99"/>
      <c r="H37" s="99"/>
      <c r="I37" s="99"/>
      <c r="J37" s="103"/>
      <c r="K37" s="93">
        <f t="shared" si="2"/>
        <v>600</v>
      </c>
    </row>
    <row r="38" spans="1:11" ht="25.5">
      <c r="A38" s="90" t="s">
        <v>174</v>
      </c>
      <c r="B38" s="102"/>
      <c r="C38" s="99"/>
      <c r="D38" s="99">
        <v>200</v>
      </c>
      <c r="E38" s="99"/>
      <c r="F38" s="99"/>
      <c r="G38" s="99"/>
      <c r="H38" s="99"/>
      <c r="I38" s="99"/>
      <c r="J38" s="103"/>
      <c r="K38" s="93">
        <f t="shared" si="2"/>
        <v>200</v>
      </c>
    </row>
    <row r="39" spans="1:11" ht="25.5">
      <c r="A39" s="90" t="s">
        <v>133</v>
      </c>
      <c r="B39" s="102"/>
      <c r="C39" s="99"/>
      <c r="D39" s="99">
        <v>100</v>
      </c>
      <c r="E39" s="99"/>
      <c r="F39" s="99"/>
      <c r="G39" s="99"/>
      <c r="H39" s="99"/>
      <c r="I39" s="99"/>
      <c r="J39" s="103"/>
      <c r="K39" s="93">
        <f t="shared" si="2"/>
        <v>100</v>
      </c>
    </row>
    <row r="40" spans="1:11">
      <c r="A40" s="90" t="s">
        <v>134</v>
      </c>
      <c r="B40" s="102"/>
      <c r="C40" s="99"/>
      <c r="D40" s="99"/>
      <c r="E40" s="99">
        <v>1508000</v>
      </c>
      <c r="F40" s="99"/>
      <c r="G40" s="99"/>
      <c r="H40" s="99"/>
      <c r="I40" s="99"/>
      <c r="J40" s="103"/>
      <c r="K40" s="93">
        <f t="shared" si="2"/>
        <v>1508000</v>
      </c>
    </row>
    <row r="41" spans="1:11">
      <c r="A41" s="90" t="s">
        <v>135</v>
      </c>
      <c r="B41" s="102"/>
      <c r="C41" s="99"/>
      <c r="D41" s="99"/>
      <c r="E41" s="99"/>
      <c r="F41" s="99"/>
      <c r="G41" s="99"/>
      <c r="H41" s="99">
        <v>53000</v>
      </c>
      <c r="I41" s="99"/>
      <c r="J41" s="103"/>
      <c r="K41" s="93">
        <f t="shared" si="2"/>
        <v>53000</v>
      </c>
    </row>
    <row r="42" spans="1:11">
      <c r="A42" s="90" t="s">
        <v>136</v>
      </c>
      <c r="B42" s="102"/>
      <c r="C42" s="99"/>
      <c r="D42" s="99">
        <v>2110000</v>
      </c>
      <c r="E42" s="99"/>
      <c r="F42" s="99"/>
      <c r="G42" s="99"/>
      <c r="H42" s="99"/>
      <c r="I42" s="99"/>
      <c r="J42" s="103"/>
      <c r="K42" s="93">
        <f t="shared" si="2"/>
        <v>2110000</v>
      </c>
    </row>
    <row r="43" spans="1:11" ht="25.5">
      <c r="A43" s="90" t="s">
        <v>175</v>
      </c>
      <c r="B43" s="102"/>
      <c r="C43" s="99"/>
      <c r="D43" s="99"/>
      <c r="E43" s="99"/>
      <c r="F43" s="99"/>
      <c r="G43" s="99">
        <v>1000</v>
      </c>
      <c r="H43" s="99"/>
      <c r="I43" s="99"/>
      <c r="J43" s="103"/>
      <c r="K43" s="93">
        <f t="shared" si="2"/>
        <v>1000</v>
      </c>
    </row>
    <row r="44" spans="1:11">
      <c r="A44" s="90" t="s">
        <v>137</v>
      </c>
      <c r="B44" s="102"/>
      <c r="C44" s="99"/>
      <c r="D44" s="99"/>
      <c r="E44" s="99"/>
      <c r="F44" s="99"/>
      <c r="G44" s="99">
        <v>13500</v>
      </c>
      <c r="H44" s="99"/>
      <c r="I44" s="99"/>
      <c r="J44" s="103"/>
      <c r="K44" s="93">
        <f t="shared" si="2"/>
        <v>13500</v>
      </c>
    </row>
    <row r="45" spans="1:11" ht="25.5">
      <c r="A45" s="90" t="s">
        <v>143</v>
      </c>
      <c r="B45" s="102"/>
      <c r="C45" s="99"/>
      <c r="D45" s="99"/>
      <c r="E45" s="99"/>
      <c r="F45" s="99"/>
      <c r="G45" s="99">
        <v>14000</v>
      </c>
      <c r="H45" s="99"/>
      <c r="I45" s="99"/>
      <c r="J45" s="103"/>
      <c r="K45" s="93">
        <f t="shared" si="2"/>
        <v>14000</v>
      </c>
    </row>
    <row r="46" spans="1:11" ht="25.5">
      <c r="A46" s="90" t="s">
        <v>201</v>
      </c>
      <c r="B46" s="102"/>
      <c r="C46" s="99"/>
      <c r="D46" s="99"/>
      <c r="E46" s="99"/>
      <c r="F46" s="99"/>
      <c r="G46" s="99"/>
      <c r="H46" s="99"/>
      <c r="I46" s="99"/>
      <c r="J46" s="103"/>
      <c r="K46" s="93">
        <f t="shared" si="2"/>
        <v>0</v>
      </c>
    </row>
    <row r="47" spans="1:11" ht="25.5">
      <c r="A47" s="90" t="s">
        <v>167</v>
      </c>
      <c r="B47" s="102">
        <v>80000</v>
      </c>
      <c r="C47" s="99">
        <v>86689</v>
      </c>
      <c r="D47" s="99"/>
      <c r="E47" s="99"/>
      <c r="F47" s="99"/>
      <c r="G47" s="99"/>
      <c r="H47" s="99"/>
      <c r="I47" s="99"/>
      <c r="J47" s="103"/>
      <c r="K47" s="93">
        <f t="shared" si="2"/>
        <v>166689</v>
      </c>
    </row>
    <row r="48" spans="1:11" ht="38.25">
      <c r="A48" s="90" t="s">
        <v>179</v>
      </c>
      <c r="B48" s="102"/>
      <c r="C48" s="99">
        <v>577311</v>
      </c>
      <c r="D48" s="99"/>
      <c r="E48" s="99"/>
      <c r="F48" s="99"/>
      <c r="G48" s="99"/>
      <c r="H48" s="99"/>
      <c r="I48" s="99"/>
      <c r="J48" s="103"/>
      <c r="K48" s="93">
        <f t="shared" si="2"/>
        <v>577311</v>
      </c>
    </row>
    <row r="49" spans="1:11">
      <c r="A49" s="90" t="s">
        <v>139</v>
      </c>
      <c r="B49" s="102"/>
      <c r="C49" s="99"/>
      <c r="D49" s="99"/>
      <c r="E49" s="99">
        <v>7200000</v>
      </c>
      <c r="F49" s="99"/>
      <c r="G49" s="99"/>
      <c r="H49" s="99"/>
      <c r="I49" s="99"/>
      <c r="J49" s="103"/>
      <c r="K49" s="93">
        <f t="shared" si="2"/>
        <v>7200000</v>
      </c>
    </row>
    <row r="50" spans="1:11">
      <c r="A50" s="90" t="s">
        <v>140</v>
      </c>
      <c r="B50" s="102"/>
      <c r="C50" s="99"/>
      <c r="D50" s="99">
        <v>27000</v>
      </c>
      <c r="E50" s="99"/>
      <c r="F50" s="99"/>
      <c r="G50" s="99"/>
      <c r="H50" s="99"/>
      <c r="I50" s="99"/>
      <c r="J50" s="103"/>
      <c r="K50" s="93">
        <f t="shared" si="2"/>
        <v>27000</v>
      </c>
    </row>
    <row r="51" spans="1:11" ht="25.5">
      <c r="A51" s="91" t="s">
        <v>186</v>
      </c>
      <c r="B51" s="102"/>
      <c r="C51" s="99"/>
      <c r="D51" s="99"/>
      <c r="E51" s="99"/>
      <c r="F51" s="99"/>
      <c r="G51" s="99"/>
      <c r="H51" s="99"/>
      <c r="I51" s="99"/>
      <c r="J51" s="103"/>
      <c r="K51" s="93">
        <f t="shared" si="2"/>
        <v>0</v>
      </c>
    </row>
    <row r="52" spans="1:11" ht="13.5" thickBot="1">
      <c r="A52" s="92" t="s">
        <v>141</v>
      </c>
      <c r="B52" s="104"/>
      <c r="C52" s="105"/>
      <c r="D52" s="105"/>
      <c r="E52" s="105"/>
      <c r="F52" s="105"/>
      <c r="G52" s="105"/>
      <c r="H52" s="105"/>
      <c r="I52" s="105"/>
      <c r="J52" s="106"/>
      <c r="K52" s="93">
        <f t="shared" si="2"/>
        <v>0</v>
      </c>
    </row>
    <row r="53" spans="1:11" ht="26.25" thickBot="1">
      <c r="A53" s="11" t="s">
        <v>142</v>
      </c>
      <c r="B53" s="98">
        <f t="shared" ref="B53:J53" si="3">SUM(B36:B52)</f>
        <v>80000</v>
      </c>
      <c r="C53" s="98">
        <f t="shared" si="3"/>
        <v>664000</v>
      </c>
      <c r="D53" s="98">
        <f t="shared" si="3"/>
        <v>2137900</v>
      </c>
      <c r="E53" s="98">
        <f t="shared" si="3"/>
        <v>8708000</v>
      </c>
      <c r="F53" s="98">
        <f t="shared" si="3"/>
        <v>17300</v>
      </c>
      <c r="G53" s="98">
        <f t="shared" si="3"/>
        <v>28500</v>
      </c>
      <c r="H53" s="98">
        <f t="shared" si="3"/>
        <v>53000</v>
      </c>
      <c r="I53" s="98">
        <f t="shared" si="3"/>
        <v>0</v>
      </c>
      <c r="J53" s="98">
        <f t="shared" si="3"/>
        <v>0</v>
      </c>
      <c r="K53" s="36">
        <f t="shared" si="2"/>
        <v>11688700</v>
      </c>
    </row>
    <row r="54" spans="1:11" ht="26.25" thickBot="1">
      <c r="A54" s="12" t="s">
        <v>187</v>
      </c>
      <c r="B54" s="194">
        <f>SUM(B53:J53)</f>
        <v>11688700</v>
      </c>
      <c r="C54" s="195"/>
      <c r="D54" s="195"/>
      <c r="E54" s="195"/>
      <c r="F54" s="195"/>
      <c r="G54" s="195"/>
      <c r="H54" s="195"/>
      <c r="I54" s="195"/>
      <c r="J54" s="196"/>
      <c r="K54" s="50"/>
    </row>
    <row r="55" spans="1:11" ht="13.5" thickBot="1">
      <c r="A55" s="13"/>
      <c r="B55" s="28"/>
      <c r="C55" s="28"/>
      <c r="D55" s="28"/>
      <c r="E55" s="29"/>
      <c r="F55" s="29"/>
      <c r="G55" s="29"/>
      <c r="H55" s="14"/>
      <c r="I55" s="14"/>
      <c r="J55" s="14"/>
      <c r="K55" s="29"/>
    </row>
    <row r="56" spans="1:11">
      <c r="A56" s="109" t="s">
        <v>194</v>
      </c>
      <c r="B56" s="35"/>
      <c r="C56" s="35"/>
      <c r="D56" s="5"/>
      <c r="E56" s="73" t="s">
        <v>206</v>
      </c>
      <c r="F56" s="18"/>
      <c r="G56" s="25">
        <f>K53</f>
        <v>11688700</v>
      </c>
    </row>
    <row r="57" spans="1:11">
      <c r="A57" s="15" t="s">
        <v>193</v>
      </c>
      <c r="B57" s="35"/>
      <c r="C57" s="35"/>
      <c r="D57" s="5"/>
      <c r="E57" s="19" t="s">
        <v>207</v>
      </c>
      <c r="F57" s="17"/>
      <c r="G57" s="26">
        <f>'RASHODI 23-24-25 KN-EURI'!E84</f>
        <v>11688700</v>
      </c>
    </row>
    <row r="58" spans="1:11" ht="13.5" thickBot="1">
      <c r="A58" s="15" t="s">
        <v>195</v>
      </c>
      <c r="B58" s="35"/>
      <c r="C58" s="35"/>
      <c r="D58" s="5"/>
      <c r="E58" s="20" t="s">
        <v>166</v>
      </c>
      <c r="F58" s="21"/>
      <c r="G58" s="27">
        <f>G56-G57</f>
        <v>0</v>
      </c>
    </row>
    <row r="59" spans="1:11">
      <c r="B59" s="35"/>
      <c r="C59" s="35"/>
      <c r="D59" s="5"/>
      <c r="E59" s="85"/>
      <c r="F59" s="85"/>
      <c r="G59" s="86"/>
    </row>
    <row r="60" spans="1:11">
      <c r="B60" s="35"/>
      <c r="C60" s="35"/>
      <c r="D60" s="5"/>
      <c r="E60" s="85"/>
      <c r="F60" s="85"/>
      <c r="G60" s="86"/>
    </row>
    <row r="61" spans="1:11">
      <c r="B61" s="35"/>
      <c r="C61" s="35"/>
      <c r="D61" s="5"/>
      <c r="E61" s="85"/>
      <c r="F61" s="85"/>
      <c r="G61" s="86"/>
    </row>
    <row r="62" spans="1:11" ht="16.5" thickBot="1">
      <c r="A62" s="15" t="s">
        <v>152</v>
      </c>
      <c r="B62" s="4"/>
      <c r="C62" s="4"/>
      <c r="D62" s="22"/>
      <c r="E62" s="22"/>
      <c r="F62" s="2"/>
      <c r="G62" s="2"/>
      <c r="H62" s="2"/>
      <c r="I62" s="2"/>
      <c r="J62" s="3"/>
      <c r="K62" s="3"/>
    </row>
    <row r="63" spans="1:11" ht="16.5" thickBot="1">
      <c r="A63" s="200" t="s">
        <v>188</v>
      </c>
      <c r="B63" s="201"/>
      <c r="C63" s="201"/>
      <c r="D63" s="201"/>
      <c r="E63" s="201"/>
      <c r="F63" s="201"/>
      <c r="G63" s="201"/>
      <c r="H63" s="201"/>
      <c r="I63" s="201"/>
      <c r="J63" s="201"/>
      <c r="K63" s="202"/>
    </row>
    <row r="64" spans="1:11" ht="13.5" thickBot="1">
      <c r="A64" s="6"/>
      <c r="B64" s="6"/>
      <c r="C64" s="6"/>
      <c r="D64" s="6"/>
      <c r="E64" s="7"/>
      <c r="F64" s="7"/>
      <c r="G64" s="7"/>
      <c r="H64" s="7"/>
      <c r="I64" s="7"/>
      <c r="J64" s="7"/>
      <c r="K64" s="8" t="s">
        <v>185</v>
      </c>
    </row>
    <row r="65" spans="1:11" ht="26.25" thickBot="1">
      <c r="A65" s="30" t="s">
        <v>129</v>
      </c>
      <c r="B65" s="191" t="s">
        <v>189</v>
      </c>
      <c r="C65" s="192"/>
      <c r="D65" s="192"/>
      <c r="E65" s="192"/>
      <c r="F65" s="192"/>
      <c r="G65" s="192"/>
      <c r="H65" s="192"/>
      <c r="I65" s="192"/>
      <c r="J65" s="192"/>
      <c r="K65" s="193"/>
    </row>
    <row r="66" spans="1:11" ht="128.25" thickBot="1">
      <c r="A66" s="31" t="s">
        <v>130</v>
      </c>
      <c r="B66" s="94" t="s">
        <v>144</v>
      </c>
      <c r="C66" s="95" t="s">
        <v>145</v>
      </c>
      <c r="D66" s="96" t="s">
        <v>146</v>
      </c>
      <c r="E66" s="96" t="s">
        <v>147</v>
      </c>
      <c r="F66" s="96" t="s">
        <v>148</v>
      </c>
      <c r="G66" s="96" t="s">
        <v>149</v>
      </c>
      <c r="H66" s="96" t="s">
        <v>150</v>
      </c>
      <c r="I66" s="97" t="s">
        <v>178</v>
      </c>
      <c r="J66" s="97" t="s">
        <v>151</v>
      </c>
      <c r="K66" s="33" t="s">
        <v>0</v>
      </c>
    </row>
    <row r="67" spans="1:11" ht="25.5">
      <c r="A67" s="89" t="s">
        <v>131</v>
      </c>
      <c r="B67" s="100"/>
      <c r="C67" s="39"/>
      <c r="D67" s="39"/>
      <c r="E67" s="39"/>
      <c r="F67" s="39">
        <v>18000</v>
      </c>
      <c r="G67" s="39"/>
      <c r="H67" s="39"/>
      <c r="I67" s="39"/>
      <c r="J67" s="101"/>
      <c r="K67" s="93">
        <f>SUM(B67:J67)</f>
        <v>18000</v>
      </c>
    </row>
    <row r="68" spans="1:11">
      <c r="A68" s="90" t="s">
        <v>132</v>
      </c>
      <c r="B68" s="102"/>
      <c r="C68" s="99"/>
      <c r="D68" s="99">
        <v>600</v>
      </c>
      <c r="E68" s="99"/>
      <c r="F68" s="99"/>
      <c r="G68" s="99"/>
      <c r="H68" s="99"/>
      <c r="I68" s="99"/>
      <c r="J68" s="103"/>
      <c r="K68" s="93">
        <f t="shared" ref="K68:K82" si="4">SUM(B68:J68)</f>
        <v>600</v>
      </c>
    </row>
    <row r="69" spans="1:11" ht="25.5">
      <c r="A69" s="90" t="s">
        <v>174</v>
      </c>
      <c r="B69" s="102"/>
      <c r="C69" s="99"/>
      <c r="D69" s="99">
        <v>200</v>
      </c>
      <c r="E69" s="99"/>
      <c r="F69" s="99"/>
      <c r="G69" s="99"/>
      <c r="H69" s="99"/>
      <c r="I69" s="99"/>
      <c r="J69" s="103"/>
      <c r="K69" s="93">
        <f t="shared" si="4"/>
        <v>200</v>
      </c>
    </row>
    <row r="70" spans="1:11" ht="25.5">
      <c r="A70" s="90" t="s">
        <v>133</v>
      </c>
      <c r="B70" s="102"/>
      <c r="C70" s="99"/>
      <c r="D70" s="99">
        <v>100</v>
      </c>
      <c r="E70" s="99"/>
      <c r="F70" s="99"/>
      <c r="G70" s="99"/>
      <c r="H70" s="99"/>
      <c r="I70" s="99"/>
      <c r="J70" s="103"/>
      <c r="K70" s="93">
        <f t="shared" si="4"/>
        <v>100</v>
      </c>
    </row>
    <row r="71" spans="1:11">
      <c r="A71" s="90" t="s">
        <v>134</v>
      </c>
      <c r="B71" s="102"/>
      <c r="C71" s="99"/>
      <c r="D71" s="99"/>
      <c r="E71" s="99">
        <v>1554000</v>
      </c>
      <c r="F71" s="99"/>
      <c r="G71" s="99"/>
      <c r="H71" s="99"/>
      <c r="I71" s="99"/>
      <c r="J71" s="103"/>
      <c r="K71" s="93">
        <f t="shared" si="4"/>
        <v>1554000</v>
      </c>
    </row>
    <row r="72" spans="1:11">
      <c r="A72" s="90" t="s">
        <v>135</v>
      </c>
      <c r="B72" s="102"/>
      <c r="C72" s="99"/>
      <c r="D72" s="99"/>
      <c r="E72" s="99"/>
      <c r="F72" s="99"/>
      <c r="G72" s="99"/>
      <c r="H72" s="99">
        <v>55000</v>
      </c>
      <c r="I72" s="99"/>
      <c r="J72" s="103"/>
      <c r="K72" s="93">
        <f t="shared" si="4"/>
        <v>55000</v>
      </c>
    </row>
    <row r="73" spans="1:11">
      <c r="A73" s="90" t="s">
        <v>136</v>
      </c>
      <c r="B73" s="102"/>
      <c r="C73" s="99"/>
      <c r="D73" s="99">
        <v>2400000</v>
      </c>
      <c r="E73" s="99"/>
      <c r="F73" s="99"/>
      <c r="G73" s="99"/>
      <c r="H73" s="99"/>
      <c r="I73" s="99"/>
      <c r="J73" s="103"/>
      <c r="K73" s="93">
        <f t="shared" si="4"/>
        <v>2400000</v>
      </c>
    </row>
    <row r="74" spans="1:11" ht="25.5">
      <c r="A74" s="90" t="s">
        <v>175</v>
      </c>
      <c r="B74" s="102"/>
      <c r="C74" s="99"/>
      <c r="D74" s="99"/>
      <c r="E74" s="99"/>
      <c r="F74" s="99"/>
      <c r="G74" s="99">
        <v>1000</v>
      </c>
      <c r="H74" s="99"/>
      <c r="I74" s="99"/>
      <c r="J74" s="103"/>
      <c r="K74" s="93">
        <f t="shared" si="4"/>
        <v>1000</v>
      </c>
    </row>
    <row r="75" spans="1:11">
      <c r="A75" s="90" t="s">
        <v>137</v>
      </c>
      <c r="B75" s="102"/>
      <c r="C75" s="99"/>
      <c r="D75" s="99"/>
      <c r="E75" s="99"/>
      <c r="F75" s="99"/>
      <c r="G75" s="99">
        <v>14000</v>
      </c>
      <c r="H75" s="99"/>
      <c r="I75" s="99"/>
      <c r="J75" s="103"/>
      <c r="K75" s="93">
        <f t="shared" si="4"/>
        <v>14000</v>
      </c>
    </row>
    <row r="76" spans="1:11" ht="25.5">
      <c r="A76" s="90" t="s">
        <v>143</v>
      </c>
      <c r="B76" s="102"/>
      <c r="C76" s="99"/>
      <c r="D76" s="99"/>
      <c r="E76" s="99"/>
      <c r="F76" s="99"/>
      <c r="G76" s="99">
        <v>15000</v>
      </c>
      <c r="H76" s="99"/>
      <c r="I76" s="99"/>
      <c r="J76" s="103"/>
      <c r="K76" s="93">
        <f t="shared" si="4"/>
        <v>15000</v>
      </c>
    </row>
    <row r="77" spans="1:11" ht="25.5">
      <c r="A77" s="90" t="s">
        <v>138</v>
      </c>
      <c r="B77" s="102"/>
      <c r="C77" s="99">
        <v>191183</v>
      </c>
      <c r="D77" s="99"/>
      <c r="E77" s="99"/>
      <c r="F77" s="99"/>
      <c r="G77" s="99"/>
      <c r="H77" s="99"/>
      <c r="I77" s="99"/>
      <c r="J77" s="103"/>
      <c r="K77" s="93">
        <f t="shared" si="4"/>
        <v>191183</v>
      </c>
    </row>
    <row r="78" spans="1:11" ht="25.5">
      <c r="A78" s="90" t="s">
        <v>167</v>
      </c>
      <c r="B78" s="102">
        <v>100000</v>
      </c>
      <c r="C78" s="99"/>
      <c r="D78" s="99"/>
      <c r="E78" s="99"/>
      <c r="F78" s="99"/>
      <c r="G78" s="99"/>
      <c r="H78" s="99"/>
      <c r="I78" s="99"/>
      <c r="J78" s="103"/>
      <c r="K78" s="93">
        <f t="shared" si="4"/>
        <v>100000</v>
      </c>
    </row>
    <row r="79" spans="1:11" ht="38.25">
      <c r="A79" s="90" t="s">
        <v>179</v>
      </c>
      <c r="B79" s="102"/>
      <c r="C79" s="99">
        <v>472817</v>
      </c>
      <c r="D79" s="99"/>
      <c r="E79" s="99"/>
      <c r="F79" s="99"/>
      <c r="G79" s="99"/>
      <c r="H79" s="99"/>
      <c r="I79" s="99"/>
      <c r="J79" s="103"/>
      <c r="K79" s="93">
        <f t="shared" si="4"/>
        <v>472817</v>
      </c>
    </row>
    <row r="80" spans="1:11">
      <c r="A80" s="90" t="s">
        <v>139</v>
      </c>
      <c r="B80" s="102"/>
      <c r="C80" s="99"/>
      <c r="D80" s="99"/>
      <c r="E80" s="99">
        <f>7200000*1.07</f>
        <v>7704000</v>
      </c>
      <c r="F80" s="99"/>
      <c r="G80" s="99"/>
      <c r="H80" s="99"/>
      <c r="I80" s="99"/>
      <c r="J80" s="103"/>
      <c r="K80" s="93">
        <f t="shared" si="4"/>
        <v>7704000</v>
      </c>
    </row>
    <row r="81" spans="1:11">
      <c r="A81" s="90" t="s">
        <v>140</v>
      </c>
      <c r="B81" s="102"/>
      <c r="C81" s="99"/>
      <c r="D81" s="99">
        <v>30000</v>
      </c>
      <c r="E81" s="99"/>
      <c r="F81" s="99"/>
      <c r="G81" s="99"/>
      <c r="H81" s="99"/>
      <c r="I81" s="99"/>
      <c r="J81" s="103"/>
      <c r="K81" s="93">
        <f t="shared" si="4"/>
        <v>30000</v>
      </c>
    </row>
    <row r="82" spans="1:11" ht="25.5">
      <c r="A82" s="91" t="s">
        <v>186</v>
      </c>
      <c r="B82" s="102"/>
      <c r="C82" s="99"/>
      <c r="D82" s="99"/>
      <c r="E82" s="99"/>
      <c r="F82" s="99"/>
      <c r="G82" s="99"/>
      <c r="H82" s="99"/>
      <c r="I82" s="99"/>
      <c r="J82" s="103"/>
      <c r="K82" s="93">
        <f t="shared" si="4"/>
        <v>0</v>
      </c>
    </row>
    <row r="83" spans="1:11" ht="13.5" thickBot="1">
      <c r="A83" s="92" t="s">
        <v>141</v>
      </c>
      <c r="B83" s="104"/>
      <c r="C83" s="105"/>
      <c r="D83" s="105"/>
      <c r="E83" s="105"/>
      <c r="F83" s="105"/>
      <c r="G83" s="105"/>
      <c r="H83" s="105"/>
      <c r="I83" s="105"/>
      <c r="J83" s="106"/>
      <c r="K83" s="93">
        <f t="shared" ref="K83" si="5">SUM(B83:J83)</f>
        <v>0</v>
      </c>
    </row>
    <row r="84" spans="1:11" ht="26.25" thickBot="1">
      <c r="A84" s="11" t="s">
        <v>142</v>
      </c>
      <c r="B84" s="98">
        <f>SUM(B67:B83)</f>
        <v>100000</v>
      </c>
      <c r="C84" s="98">
        <f t="shared" ref="C84:J84" si="6">SUM(C67:C83)</f>
        <v>664000</v>
      </c>
      <c r="D84" s="98">
        <f t="shared" si="6"/>
        <v>2430900</v>
      </c>
      <c r="E84" s="98">
        <f t="shared" si="6"/>
        <v>9258000</v>
      </c>
      <c r="F84" s="98">
        <f t="shared" si="6"/>
        <v>18000</v>
      </c>
      <c r="G84" s="98">
        <f t="shared" si="6"/>
        <v>30000</v>
      </c>
      <c r="H84" s="98">
        <f t="shared" si="6"/>
        <v>55000</v>
      </c>
      <c r="I84" s="98">
        <f t="shared" si="6"/>
        <v>0</v>
      </c>
      <c r="J84" s="98">
        <f t="shared" si="6"/>
        <v>0</v>
      </c>
      <c r="K84" s="36">
        <f>SUM(K67:K83)</f>
        <v>12555900</v>
      </c>
    </row>
    <row r="85" spans="1:11" ht="26.25" thickBot="1">
      <c r="A85" s="12" t="s">
        <v>190</v>
      </c>
      <c r="B85" s="194">
        <f>SUM(B84:J84)</f>
        <v>12555900</v>
      </c>
      <c r="C85" s="195"/>
      <c r="D85" s="195"/>
      <c r="E85" s="195"/>
      <c r="F85" s="195"/>
      <c r="G85" s="195"/>
      <c r="H85" s="195"/>
      <c r="I85" s="195"/>
      <c r="J85" s="196"/>
      <c r="K85" s="50"/>
    </row>
    <row r="86" spans="1:11" ht="13.5" thickBot="1">
      <c r="A86" s="13"/>
      <c r="B86" s="28"/>
      <c r="C86" s="28"/>
      <c r="D86" s="28"/>
      <c r="E86" s="29"/>
      <c r="F86" s="29"/>
      <c r="G86" s="29"/>
      <c r="H86" s="14"/>
      <c r="I86" s="14"/>
      <c r="J86" s="14"/>
      <c r="K86" s="29"/>
    </row>
    <row r="87" spans="1:11">
      <c r="A87" s="109" t="s">
        <v>196</v>
      </c>
      <c r="B87" s="35"/>
      <c r="C87" s="35"/>
      <c r="D87" s="5"/>
      <c r="E87" s="73" t="s">
        <v>208</v>
      </c>
      <c r="F87" s="18"/>
      <c r="G87" s="25">
        <f>K84</f>
        <v>12555900</v>
      </c>
    </row>
    <row r="88" spans="1:11">
      <c r="A88" s="15" t="s">
        <v>200</v>
      </c>
      <c r="B88" s="35"/>
      <c r="C88" s="35"/>
      <c r="D88" s="5"/>
      <c r="E88" s="19" t="s">
        <v>209</v>
      </c>
      <c r="F88" s="17"/>
      <c r="G88" s="26">
        <f>'RASHODI 23-24-25 KN-EURI'!G84</f>
        <v>12555900</v>
      </c>
    </row>
    <row r="89" spans="1:11" ht="13.5" thickBot="1">
      <c r="A89" s="15" t="s">
        <v>197</v>
      </c>
      <c r="B89" s="35"/>
      <c r="C89" s="35"/>
      <c r="D89" s="5"/>
      <c r="E89" s="20" t="s">
        <v>166</v>
      </c>
      <c r="F89" s="21"/>
      <c r="G89" s="27">
        <f>G87-G88</f>
        <v>0</v>
      </c>
    </row>
  </sheetData>
  <mergeCells count="9">
    <mergeCell ref="A2:K2"/>
    <mergeCell ref="B4:K4"/>
    <mergeCell ref="B24:J24"/>
    <mergeCell ref="B65:K65"/>
    <mergeCell ref="B85:J85"/>
    <mergeCell ref="A32:K32"/>
    <mergeCell ref="B34:K34"/>
    <mergeCell ref="B54:J54"/>
    <mergeCell ref="A63:K63"/>
  </mergeCells>
  <pageMargins left="0.11811023622047245" right="0.11811023622047245" top="0.15748031496062992" bottom="0.15748031496062992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105"/>
  <sheetViews>
    <sheetView tabSelected="1" topLeftCell="B1" workbookViewId="0">
      <selection activeCell="K18" sqref="K18"/>
    </sheetView>
  </sheetViews>
  <sheetFormatPr defaultColWidth="9.140625" defaultRowHeight="12"/>
  <cols>
    <col min="1" max="1" width="9.140625" style="1" hidden="1" customWidth="1"/>
    <col min="2" max="2" width="8.85546875" style="1" bestFit="1" customWidth="1"/>
    <col min="3" max="3" width="41.85546875" style="1" bestFit="1" customWidth="1"/>
    <col min="4" max="4" width="17.28515625" style="1" bestFit="1" customWidth="1"/>
    <col min="5" max="5" width="19.28515625" style="1" bestFit="1" customWidth="1"/>
    <col min="6" max="6" width="8.7109375" style="1" bestFit="1" customWidth="1"/>
    <col min="7" max="7" width="19.28515625" style="1" bestFit="1" customWidth="1"/>
    <col min="8" max="8" width="8.7109375" style="1" bestFit="1" customWidth="1"/>
    <col min="9" max="9" width="4.5703125" style="1" customWidth="1"/>
    <col min="10" max="10" width="14.85546875" style="1" bestFit="1" customWidth="1"/>
    <col min="11" max="11" width="11.28515625" style="1" bestFit="1" customWidth="1"/>
    <col min="12" max="16384" width="9.140625" style="1"/>
  </cols>
  <sheetData>
    <row r="1" spans="1:11" s="184" customFormat="1" ht="16.5" thickBot="1">
      <c r="B1" s="203" t="s">
        <v>152</v>
      </c>
      <c r="C1" s="204"/>
      <c r="D1" s="204"/>
      <c r="E1" s="204"/>
      <c r="F1" s="204"/>
      <c r="G1" s="204"/>
      <c r="H1" s="205"/>
    </row>
    <row r="2" spans="1:11" s="184" customFormat="1" ht="15.75" thickBot="1">
      <c r="B2" s="206" t="s">
        <v>168</v>
      </c>
      <c r="C2" s="207"/>
      <c r="D2" s="207"/>
      <c r="E2" s="207"/>
      <c r="F2" s="207"/>
      <c r="G2" s="207"/>
      <c r="H2" s="208"/>
    </row>
    <row r="3" spans="1:11" ht="60.75" thickBot="1">
      <c r="A3" s="1" t="s">
        <v>128</v>
      </c>
      <c r="B3" s="112" t="s">
        <v>127</v>
      </c>
      <c r="C3" s="113" t="s">
        <v>126</v>
      </c>
      <c r="D3" s="114" t="s">
        <v>210</v>
      </c>
      <c r="E3" s="115" t="s">
        <v>211</v>
      </c>
      <c r="F3" s="75" t="s">
        <v>170</v>
      </c>
      <c r="G3" s="115" t="s">
        <v>212</v>
      </c>
      <c r="H3" s="54" t="s">
        <v>171</v>
      </c>
      <c r="J3" s="82"/>
      <c r="K3" s="82"/>
    </row>
    <row r="4" spans="1:11">
      <c r="A4" s="1" t="e">
        <f>LEN(#REF!)</f>
        <v>#REF!</v>
      </c>
      <c r="B4" s="116" t="s">
        <v>125</v>
      </c>
      <c r="C4" s="117" t="s">
        <v>124</v>
      </c>
      <c r="D4" s="118">
        <f>D5+D15+D48+D56</f>
        <v>10365650</v>
      </c>
      <c r="E4" s="119">
        <f>E5+E15+E48+E56</f>
        <v>10789289</v>
      </c>
      <c r="F4" s="76">
        <f>E4/D4*100</f>
        <v>104.08695064950099</v>
      </c>
      <c r="G4" s="119">
        <f>G5+G15+G48+G56</f>
        <v>11672983</v>
      </c>
      <c r="H4" s="74">
        <f>G4/E4*100</f>
        <v>108.19047483110333</v>
      </c>
      <c r="J4" s="64"/>
      <c r="K4" s="83"/>
    </row>
    <row r="5" spans="1:11">
      <c r="A5" s="1" t="e">
        <f>LEN(#REF!)</f>
        <v>#REF!</v>
      </c>
      <c r="B5" s="120" t="s">
        <v>123</v>
      </c>
      <c r="C5" s="121" t="s">
        <v>122</v>
      </c>
      <c r="D5" s="122">
        <f>D6+D10+D12</f>
        <v>6260000</v>
      </c>
      <c r="E5" s="123">
        <f>E6+E10+E12</f>
        <v>6691100</v>
      </c>
      <c r="F5" s="76">
        <f t="shared" ref="F5:F68" si="0">E5/D5*100</f>
        <v>106.88658146964856</v>
      </c>
      <c r="G5" s="123">
        <f>G6+G10+G12</f>
        <v>7273493</v>
      </c>
      <c r="H5" s="74">
        <f t="shared" ref="H5:H68" si="1">G5/E5*100</f>
        <v>108.70399485884235</v>
      </c>
      <c r="J5" s="64"/>
      <c r="K5" s="83"/>
    </row>
    <row r="6" spans="1:11">
      <c r="A6" s="1" t="e">
        <f>LEN(#REF!)</f>
        <v>#REF!</v>
      </c>
      <c r="B6" s="124" t="s">
        <v>121</v>
      </c>
      <c r="C6" s="125" t="s">
        <v>120</v>
      </c>
      <c r="D6" s="126">
        <f t="shared" ref="D6" si="2">SUM(D7:D9)</f>
        <v>5110100</v>
      </c>
      <c r="E6" s="127">
        <f>SUM(E7:E9)</f>
        <v>5468000</v>
      </c>
      <c r="F6" s="76">
        <f t="shared" si="0"/>
        <v>107.00377683411284</v>
      </c>
      <c r="G6" s="127">
        <f>SUM(G7:G9)</f>
        <v>5947000</v>
      </c>
      <c r="H6" s="74">
        <f t="shared" si="1"/>
        <v>108.76005852231162</v>
      </c>
      <c r="J6" s="64"/>
      <c r="K6" s="83"/>
    </row>
    <row r="7" spans="1:11">
      <c r="A7" s="1" t="e">
        <f>LEN(#REF!)</f>
        <v>#REF!</v>
      </c>
      <c r="B7" s="128" t="s">
        <v>119</v>
      </c>
      <c r="C7" s="129" t="s">
        <v>118</v>
      </c>
      <c r="D7" s="69">
        <f>4353260</f>
        <v>4353260</v>
      </c>
      <c r="E7" s="130">
        <v>4658000</v>
      </c>
      <c r="F7" s="76">
        <f t="shared" si="0"/>
        <v>107.00027106122766</v>
      </c>
      <c r="G7" s="130">
        <v>5080000</v>
      </c>
      <c r="H7" s="74">
        <f t="shared" si="1"/>
        <v>109.05968226706742</v>
      </c>
      <c r="J7" s="64"/>
      <c r="K7" s="83"/>
    </row>
    <row r="8" spans="1:11">
      <c r="A8" s="1" t="e">
        <f>LEN(#REF!)</f>
        <v>#REF!</v>
      </c>
      <c r="B8" s="128" t="s">
        <v>117</v>
      </c>
      <c r="C8" s="129" t="s">
        <v>116</v>
      </c>
      <c r="D8" s="69">
        <f>245540</f>
        <v>245540</v>
      </c>
      <c r="E8" s="130">
        <v>263000</v>
      </c>
      <c r="F8" s="76">
        <f t="shared" si="0"/>
        <v>107.11085770139286</v>
      </c>
      <c r="G8" s="130">
        <v>282000</v>
      </c>
      <c r="H8" s="74">
        <f t="shared" si="1"/>
        <v>107.22433460076046</v>
      </c>
      <c r="J8" s="64"/>
      <c r="K8" s="83"/>
    </row>
    <row r="9" spans="1:11">
      <c r="A9" s="1" t="e">
        <f>LEN(#REF!)</f>
        <v>#REF!</v>
      </c>
      <c r="B9" s="128" t="s">
        <v>115</v>
      </c>
      <c r="C9" s="129" t="s">
        <v>114</v>
      </c>
      <c r="D9" s="69">
        <v>511300</v>
      </c>
      <c r="E9" s="130">
        <v>547000</v>
      </c>
      <c r="F9" s="76">
        <f t="shared" si="0"/>
        <v>106.98220222961079</v>
      </c>
      <c r="G9" s="130">
        <v>585000</v>
      </c>
      <c r="H9" s="74">
        <f t="shared" si="1"/>
        <v>106.94698354661791</v>
      </c>
      <c r="J9" s="64"/>
      <c r="K9" s="83"/>
    </row>
    <row r="10" spans="1:11">
      <c r="A10" s="1" t="e">
        <f>LEN(#REF!)</f>
        <v>#REF!</v>
      </c>
      <c r="B10" s="131">
        <v>312</v>
      </c>
      <c r="C10" s="125" t="s">
        <v>112</v>
      </c>
      <c r="D10" s="126">
        <f t="shared" ref="D10" si="3">SUM(D11)</f>
        <v>306600</v>
      </c>
      <c r="E10" s="127">
        <f>SUM(E11)</f>
        <v>320000</v>
      </c>
      <c r="F10" s="76">
        <f t="shared" si="0"/>
        <v>104.37051532941943</v>
      </c>
      <c r="G10" s="127">
        <f>SUM(G11)</f>
        <v>342400</v>
      </c>
      <c r="H10" s="74">
        <f t="shared" si="1"/>
        <v>107</v>
      </c>
      <c r="J10" s="64"/>
      <c r="K10" s="83"/>
    </row>
    <row r="11" spans="1:11">
      <c r="A11" s="1" t="e">
        <f>LEN(#REF!)</f>
        <v>#REF!</v>
      </c>
      <c r="B11" s="128" t="s">
        <v>113</v>
      </c>
      <c r="C11" s="129" t="s">
        <v>112</v>
      </c>
      <c r="D11" s="69">
        <v>306600</v>
      </c>
      <c r="E11" s="130">
        <v>320000</v>
      </c>
      <c r="F11" s="76">
        <f t="shared" si="0"/>
        <v>104.37051532941943</v>
      </c>
      <c r="G11" s="130">
        <f t="shared" ref="G11" si="4">E11*1.07</f>
        <v>342400</v>
      </c>
      <c r="H11" s="74">
        <f t="shared" si="1"/>
        <v>107</v>
      </c>
      <c r="J11" s="64"/>
      <c r="K11" s="83"/>
    </row>
    <row r="12" spans="1:11">
      <c r="A12" s="1" t="e">
        <f>LEN(#REF!)</f>
        <v>#REF!</v>
      </c>
      <c r="B12" s="132">
        <v>313</v>
      </c>
      <c r="C12" s="133" t="s">
        <v>111</v>
      </c>
      <c r="D12" s="126">
        <f>SUM(D13:D14)</f>
        <v>843300</v>
      </c>
      <c r="E12" s="127">
        <f>SUM(E13:E14)</f>
        <v>903100</v>
      </c>
      <c r="F12" s="76">
        <f t="shared" si="0"/>
        <v>107.09118937507411</v>
      </c>
      <c r="G12" s="127">
        <f>SUM(G13:G14)</f>
        <v>984093</v>
      </c>
      <c r="H12" s="74">
        <f t="shared" si="1"/>
        <v>108.96833130328866</v>
      </c>
      <c r="J12" s="64"/>
      <c r="K12" s="83"/>
    </row>
    <row r="13" spans="1:11">
      <c r="B13" s="134" t="s">
        <v>110</v>
      </c>
      <c r="C13" s="135" t="s">
        <v>109</v>
      </c>
      <c r="D13" s="69">
        <v>843200</v>
      </c>
      <c r="E13" s="130">
        <v>903000</v>
      </c>
      <c r="F13" s="76">
        <f t="shared" si="0"/>
        <v>107.0920303605313</v>
      </c>
      <c r="G13" s="130">
        <f>985000-1007</f>
        <v>983993</v>
      </c>
      <c r="H13" s="74">
        <f t="shared" si="1"/>
        <v>108.96932447397563</v>
      </c>
      <c r="J13" s="64"/>
      <c r="K13" s="83"/>
    </row>
    <row r="14" spans="1:11">
      <c r="B14" s="128">
        <v>3133</v>
      </c>
      <c r="C14" s="129" t="s">
        <v>108</v>
      </c>
      <c r="D14" s="69">
        <v>100</v>
      </c>
      <c r="E14" s="130">
        <v>100</v>
      </c>
      <c r="F14" s="76">
        <f t="shared" si="0"/>
        <v>100</v>
      </c>
      <c r="G14" s="130">
        <v>100</v>
      </c>
      <c r="H14" s="74">
        <f t="shared" si="1"/>
        <v>100</v>
      </c>
      <c r="J14" s="64"/>
      <c r="K14" s="83"/>
    </row>
    <row r="15" spans="1:11">
      <c r="A15" s="1" t="e">
        <f>LEN(#REF!)</f>
        <v>#REF!</v>
      </c>
      <c r="B15" s="120" t="s">
        <v>107</v>
      </c>
      <c r="C15" s="121" t="s">
        <v>106</v>
      </c>
      <c r="D15" s="122">
        <f>D16+D21+D28+D38+D40</f>
        <v>4076869</v>
      </c>
      <c r="E15" s="123">
        <f>E16+E21+E28+E38+E40</f>
        <v>4032249</v>
      </c>
      <c r="F15" s="76">
        <f t="shared" si="0"/>
        <v>98.905532652631223</v>
      </c>
      <c r="G15" s="123">
        <f>G16+G21+G28+G38+G40</f>
        <v>4340500</v>
      </c>
      <c r="H15" s="74">
        <f t="shared" si="1"/>
        <v>107.64464198515518</v>
      </c>
      <c r="J15" s="64"/>
      <c r="K15" s="83"/>
    </row>
    <row r="16" spans="1:11">
      <c r="A16" s="1" t="e">
        <f>LEN(#REF!)</f>
        <v>#REF!</v>
      </c>
      <c r="B16" s="124" t="s">
        <v>105</v>
      </c>
      <c r="C16" s="125" t="s">
        <v>104</v>
      </c>
      <c r="D16" s="126">
        <f t="shared" ref="D16" si="5">SUM(D17:D20)</f>
        <v>216990</v>
      </c>
      <c r="E16" s="127">
        <f>SUM(E17:E20)</f>
        <v>225600</v>
      </c>
      <c r="F16" s="76">
        <f t="shared" si="0"/>
        <v>103.96792478916079</v>
      </c>
      <c r="G16" s="127">
        <f>SUM(G17:G20)</f>
        <v>237600</v>
      </c>
      <c r="H16" s="74">
        <f t="shared" si="1"/>
        <v>105.31914893617021</v>
      </c>
      <c r="J16" s="64"/>
      <c r="K16" s="83"/>
    </row>
    <row r="17" spans="1:11">
      <c r="A17" s="1" t="e">
        <f>LEN(#REF!)</f>
        <v>#REF!</v>
      </c>
      <c r="B17" s="128" t="s">
        <v>103</v>
      </c>
      <c r="C17" s="129" t="s">
        <v>102</v>
      </c>
      <c r="D17" s="69">
        <v>17290</v>
      </c>
      <c r="E17" s="130">
        <v>18000</v>
      </c>
      <c r="F17" s="76">
        <f t="shared" si="0"/>
        <v>104.10641989589358</v>
      </c>
      <c r="G17" s="130">
        <v>19000</v>
      </c>
      <c r="H17" s="74">
        <f t="shared" si="1"/>
        <v>105.55555555555556</v>
      </c>
      <c r="J17" s="64"/>
      <c r="K17" s="83"/>
    </row>
    <row r="18" spans="1:11">
      <c r="A18" s="1" t="e">
        <f>LEN(#REF!)</f>
        <v>#REF!</v>
      </c>
      <c r="B18" s="128" t="s">
        <v>101</v>
      </c>
      <c r="C18" s="129" t="s">
        <v>100</v>
      </c>
      <c r="D18" s="69">
        <v>172550</v>
      </c>
      <c r="E18" s="130">
        <v>180000</v>
      </c>
      <c r="F18" s="76">
        <f t="shared" si="0"/>
        <v>104.31758910460735</v>
      </c>
      <c r="G18" s="130">
        <v>190000</v>
      </c>
      <c r="H18" s="74">
        <f t="shared" si="1"/>
        <v>105.55555555555556</v>
      </c>
      <c r="J18" s="64"/>
      <c r="K18" s="83"/>
    </row>
    <row r="19" spans="1:11">
      <c r="A19" s="1" t="e">
        <f>LEN(#REF!)</f>
        <v>#REF!</v>
      </c>
      <c r="B19" s="128" t="s">
        <v>99</v>
      </c>
      <c r="C19" s="129" t="s">
        <v>98</v>
      </c>
      <c r="D19" s="69">
        <v>26550</v>
      </c>
      <c r="E19" s="130">
        <v>27000</v>
      </c>
      <c r="F19" s="76">
        <f t="shared" si="0"/>
        <v>101.69491525423729</v>
      </c>
      <c r="G19" s="130">
        <v>28000</v>
      </c>
      <c r="H19" s="74">
        <f t="shared" si="1"/>
        <v>103.7037037037037</v>
      </c>
      <c r="J19" s="64"/>
      <c r="K19" s="83"/>
    </row>
    <row r="20" spans="1:11">
      <c r="A20" s="1" t="e">
        <f>LEN(#REF!)</f>
        <v>#REF!</v>
      </c>
      <c r="B20" s="128" t="s">
        <v>97</v>
      </c>
      <c r="C20" s="129" t="s">
        <v>96</v>
      </c>
      <c r="D20" s="69">
        <v>600</v>
      </c>
      <c r="E20" s="130">
        <v>600</v>
      </c>
      <c r="F20" s="76">
        <f t="shared" si="0"/>
        <v>100</v>
      </c>
      <c r="G20" s="130">
        <v>600</v>
      </c>
      <c r="H20" s="74">
        <f t="shared" si="1"/>
        <v>100</v>
      </c>
      <c r="J20" s="64"/>
      <c r="K20" s="83"/>
    </row>
    <row r="21" spans="1:11">
      <c r="A21" s="1" t="e">
        <f>LEN(#REF!)</f>
        <v>#REF!</v>
      </c>
      <c r="B21" s="124" t="s">
        <v>95</v>
      </c>
      <c r="C21" s="125" t="s">
        <v>94</v>
      </c>
      <c r="D21" s="126">
        <f>SUM(D22:D27)</f>
        <v>2637072</v>
      </c>
      <c r="E21" s="127">
        <f>SUM(E22:E27)</f>
        <v>2717000</v>
      </c>
      <c r="F21" s="76">
        <f t="shared" si="0"/>
        <v>103.03093734262849</v>
      </c>
      <c r="G21" s="127">
        <f>SUM(G22:G27)</f>
        <v>2925000</v>
      </c>
      <c r="H21" s="74">
        <f t="shared" si="1"/>
        <v>107.65550239234449</v>
      </c>
      <c r="J21" s="64"/>
      <c r="K21" s="83"/>
    </row>
    <row r="22" spans="1:11">
      <c r="A22" s="1" t="e">
        <f>LEN(#REF!)</f>
        <v>#REF!</v>
      </c>
      <c r="B22" s="128" t="s">
        <v>93</v>
      </c>
      <c r="C22" s="129" t="s">
        <v>92</v>
      </c>
      <c r="D22" s="69">
        <v>131400</v>
      </c>
      <c r="E22" s="130">
        <v>135000</v>
      </c>
      <c r="F22" s="76">
        <f t="shared" si="0"/>
        <v>102.73972602739727</v>
      </c>
      <c r="G22" s="130">
        <v>140000</v>
      </c>
      <c r="H22" s="74">
        <f t="shared" si="1"/>
        <v>103.7037037037037</v>
      </c>
      <c r="J22" s="64"/>
      <c r="K22" s="83"/>
    </row>
    <row r="23" spans="1:11">
      <c r="A23" s="1" t="e">
        <f>LEN(#REF!)</f>
        <v>#REF!</v>
      </c>
      <c r="B23" s="128" t="s">
        <v>91</v>
      </c>
      <c r="C23" s="129" t="s">
        <v>90</v>
      </c>
      <c r="D23" s="69">
        <f>1781872+19000</f>
        <v>1800872</v>
      </c>
      <c r="E23" s="136">
        <f>1800000-18000</f>
        <v>1782000</v>
      </c>
      <c r="F23" s="76">
        <f t="shared" si="0"/>
        <v>98.952063222705448</v>
      </c>
      <c r="G23" s="136">
        <f>1900000-19000</f>
        <v>1881000</v>
      </c>
      <c r="H23" s="74">
        <f t="shared" si="1"/>
        <v>105.55555555555556</v>
      </c>
      <c r="J23" s="64"/>
      <c r="K23" s="83"/>
    </row>
    <row r="24" spans="1:11">
      <c r="A24" s="1" t="e">
        <f>LEN(#REF!)</f>
        <v>#REF!</v>
      </c>
      <c r="B24" s="128" t="s">
        <v>89</v>
      </c>
      <c r="C24" s="129" t="s">
        <v>88</v>
      </c>
      <c r="D24" s="69">
        <v>610550</v>
      </c>
      <c r="E24" s="130">
        <v>700000</v>
      </c>
      <c r="F24" s="76">
        <f t="shared" si="0"/>
        <v>114.65072475636721</v>
      </c>
      <c r="G24" s="130">
        <v>800000</v>
      </c>
      <c r="H24" s="74">
        <f t="shared" si="1"/>
        <v>114.28571428571428</v>
      </c>
      <c r="J24" s="64"/>
      <c r="K24" s="83"/>
    </row>
    <row r="25" spans="1:11">
      <c r="A25" s="1" t="e">
        <f>LEN(#REF!)</f>
        <v>#REF!</v>
      </c>
      <c r="B25" s="128" t="s">
        <v>87</v>
      </c>
      <c r="C25" s="129" t="s">
        <v>86</v>
      </c>
      <c r="D25" s="69">
        <v>47800</v>
      </c>
      <c r="E25" s="130">
        <v>50000</v>
      </c>
      <c r="F25" s="76">
        <f t="shared" si="0"/>
        <v>104.60251046025104</v>
      </c>
      <c r="G25" s="130">
        <v>52000</v>
      </c>
      <c r="H25" s="74">
        <f t="shared" si="1"/>
        <v>104</v>
      </c>
      <c r="I25" s="64"/>
      <c r="J25" s="64"/>
      <c r="K25" s="83"/>
    </row>
    <row r="26" spans="1:11">
      <c r="A26" s="1" t="e">
        <f>LEN(#REF!)</f>
        <v>#REF!</v>
      </c>
      <c r="B26" s="128" t="s">
        <v>85</v>
      </c>
      <c r="C26" s="129" t="s">
        <v>84</v>
      </c>
      <c r="D26" s="69">
        <v>31850</v>
      </c>
      <c r="E26" s="130">
        <v>32000</v>
      </c>
      <c r="F26" s="76">
        <f t="shared" si="0"/>
        <v>100.47095761381475</v>
      </c>
      <c r="G26" s="130">
        <v>33000</v>
      </c>
      <c r="H26" s="74">
        <f t="shared" si="1"/>
        <v>103.125</v>
      </c>
      <c r="I26" s="64"/>
      <c r="J26" s="64"/>
      <c r="K26" s="83"/>
    </row>
    <row r="27" spans="1:11">
      <c r="A27" s="1" t="e">
        <f>LEN(#REF!)</f>
        <v>#REF!</v>
      </c>
      <c r="B27" s="128" t="s">
        <v>83</v>
      </c>
      <c r="C27" s="129" t="s">
        <v>82</v>
      </c>
      <c r="D27" s="69">
        <v>14600</v>
      </c>
      <c r="E27" s="130">
        <v>18000</v>
      </c>
      <c r="F27" s="76">
        <f t="shared" si="0"/>
        <v>123.28767123287672</v>
      </c>
      <c r="G27" s="130">
        <v>19000</v>
      </c>
      <c r="H27" s="74">
        <f t="shared" si="1"/>
        <v>105.55555555555556</v>
      </c>
      <c r="I27" s="64"/>
      <c r="J27" s="64"/>
      <c r="K27" s="83"/>
    </row>
    <row r="28" spans="1:11">
      <c r="A28" s="1" t="e">
        <f>LEN(#REF!)</f>
        <v>#REF!</v>
      </c>
      <c r="B28" s="124" t="s">
        <v>81</v>
      </c>
      <c r="C28" s="125" t="s">
        <v>80</v>
      </c>
      <c r="D28" s="126">
        <f t="shared" ref="D28" si="6">SUM(D29:D37)</f>
        <v>1146957</v>
      </c>
      <c r="E28" s="127">
        <f>SUM(E29:E37)</f>
        <v>1011049</v>
      </c>
      <c r="F28" s="76">
        <f t="shared" si="0"/>
        <v>88.150558390593545</v>
      </c>
      <c r="G28" s="127">
        <f>SUM(G29:G37)</f>
        <v>1099000</v>
      </c>
      <c r="H28" s="74">
        <f t="shared" si="1"/>
        <v>108.69898491566681</v>
      </c>
      <c r="I28" s="64"/>
      <c r="J28" s="64"/>
      <c r="K28" s="83"/>
    </row>
    <row r="29" spans="1:11">
      <c r="A29" s="1" t="e">
        <f>LEN(#REF!)</f>
        <v>#REF!</v>
      </c>
      <c r="B29" s="128" t="s">
        <v>79</v>
      </c>
      <c r="C29" s="129" t="s">
        <v>78</v>
      </c>
      <c r="D29" s="69">
        <v>51760</v>
      </c>
      <c r="E29" s="130">
        <v>55000</v>
      </c>
      <c r="F29" s="76">
        <f t="shared" si="0"/>
        <v>106.2596599690881</v>
      </c>
      <c r="G29" s="130">
        <v>57000</v>
      </c>
      <c r="H29" s="74">
        <f t="shared" si="1"/>
        <v>103.63636363636364</v>
      </c>
      <c r="I29" s="64"/>
      <c r="J29" s="64"/>
      <c r="K29" s="83"/>
    </row>
    <row r="30" spans="1:11">
      <c r="A30" s="1" t="e">
        <f>LEN(#REF!)</f>
        <v>#REF!</v>
      </c>
      <c r="B30" s="128" t="s">
        <v>77</v>
      </c>
      <c r="C30" s="129" t="s">
        <v>76</v>
      </c>
      <c r="D30" s="69">
        <v>505697</v>
      </c>
      <c r="E30" s="136">
        <f>350000</f>
        <v>350000</v>
      </c>
      <c r="F30" s="76">
        <f t="shared" si="0"/>
        <v>69.211405248597487</v>
      </c>
      <c r="G30" s="136">
        <v>420000</v>
      </c>
      <c r="H30" s="74">
        <f t="shared" si="1"/>
        <v>120</v>
      </c>
      <c r="I30" s="64"/>
      <c r="J30" s="64"/>
      <c r="K30" s="83"/>
    </row>
    <row r="31" spans="1:11">
      <c r="A31" s="1" t="e">
        <f>LEN(#REF!)</f>
        <v>#REF!</v>
      </c>
      <c r="B31" s="128" t="s">
        <v>75</v>
      </c>
      <c r="C31" s="129" t="s">
        <v>74</v>
      </c>
      <c r="D31" s="69">
        <v>59750</v>
      </c>
      <c r="E31" s="130">
        <v>57000</v>
      </c>
      <c r="F31" s="76">
        <f t="shared" si="0"/>
        <v>95.39748953974896</v>
      </c>
      <c r="G31" s="130">
        <v>60000</v>
      </c>
      <c r="H31" s="74">
        <f t="shared" si="1"/>
        <v>105.26315789473684</v>
      </c>
      <c r="I31" s="64"/>
      <c r="J31" s="64"/>
      <c r="K31" s="83"/>
    </row>
    <row r="32" spans="1:11">
      <c r="A32" s="1" t="e">
        <f>LEN(#REF!)</f>
        <v>#REF!</v>
      </c>
      <c r="B32" s="128" t="s">
        <v>73</v>
      </c>
      <c r="C32" s="129" t="s">
        <v>72</v>
      </c>
      <c r="D32" s="69">
        <v>172550</v>
      </c>
      <c r="E32" s="130">
        <v>183000</v>
      </c>
      <c r="F32" s="76">
        <f t="shared" si="0"/>
        <v>106.05621558968414</v>
      </c>
      <c r="G32" s="130">
        <v>189000</v>
      </c>
      <c r="H32" s="74">
        <f t="shared" si="1"/>
        <v>103.27868852459017</v>
      </c>
      <c r="I32" s="64"/>
      <c r="J32" s="64"/>
      <c r="K32" s="83"/>
    </row>
    <row r="33" spans="1:11">
      <c r="A33" s="1" t="e">
        <f>LEN(#REF!)</f>
        <v>#REF!</v>
      </c>
      <c r="B33" s="128" t="s">
        <v>71</v>
      </c>
      <c r="C33" s="129" t="s">
        <v>70</v>
      </c>
      <c r="D33" s="69">
        <v>53100</v>
      </c>
      <c r="E33" s="130">
        <v>55000</v>
      </c>
      <c r="F33" s="76">
        <f t="shared" si="0"/>
        <v>103.57815442561204</v>
      </c>
      <c r="G33" s="130">
        <v>55000</v>
      </c>
      <c r="H33" s="74">
        <f t="shared" si="1"/>
        <v>100</v>
      </c>
      <c r="I33" s="64"/>
      <c r="J33" s="64"/>
      <c r="K33" s="83"/>
    </row>
    <row r="34" spans="1:11">
      <c r="A34" s="1" t="e">
        <f>LEN(#REF!)</f>
        <v>#REF!</v>
      </c>
      <c r="B34" s="128" t="s">
        <v>69</v>
      </c>
      <c r="C34" s="129" t="s">
        <v>68</v>
      </c>
      <c r="D34" s="69">
        <v>58400</v>
      </c>
      <c r="E34" s="130">
        <v>59000</v>
      </c>
      <c r="F34" s="76">
        <f t="shared" si="0"/>
        <v>101.02739726027397</v>
      </c>
      <c r="G34" s="130">
        <v>63000</v>
      </c>
      <c r="H34" s="74">
        <f t="shared" si="1"/>
        <v>106.77966101694916</v>
      </c>
      <c r="I34" s="64"/>
      <c r="J34" s="64"/>
      <c r="K34" s="83"/>
    </row>
    <row r="35" spans="1:11">
      <c r="A35" s="1" t="e">
        <f>LEN(#REF!)</f>
        <v>#REF!</v>
      </c>
      <c r="B35" s="128" t="s">
        <v>67</v>
      </c>
      <c r="C35" s="129" t="s">
        <v>66</v>
      </c>
      <c r="D35" s="69">
        <v>66400</v>
      </c>
      <c r="E35" s="130">
        <v>67000</v>
      </c>
      <c r="F35" s="76">
        <f t="shared" si="0"/>
        <v>100.90361445783131</v>
      </c>
      <c r="G35" s="130">
        <v>70000</v>
      </c>
      <c r="H35" s="74">
        <f t="shared" si="1"/>
        <v>104.4776119402985</v>
      </c>
      <c r="I35" s="64"/>
      <c r="J35" s="64"/>
      <c r="K35" s="83"/>
    </row>
    <row r="36" spans="1:11">
      <c r="A36" s="1" t="e">
        <f>LEN(#REF!)</f>
        <v>#REF!</v>
      </c>
      <c r="B36" s="128" t="s">
        <v>65</v>
      </c>
      <c r="C36" s="129" t="s">
        <v>64</v>
      </c>
      <c r="D36" s="69">
        <v>79700</v>
      </c>
      <c r="E36" s="130">
        <v>80000</v>
      </c>
      <c r="F36" s="76">
        <f t="shared" si="0"/>
        <v>100.37641154328733</v>
      </c>
      <c r="G36" s="130">
        <v>80000</v>
      </c>
      <c r="H36" s="74">
        <f t="shared" si="1"/>
        <v>100</v>
      </c>
      <c r="I36" s="64"/>
      <c r="J36" s="64"/>
      <c r="K36" s="83"/>
    </row>
    <row r="37" spans="1:11">
      <c r="A37" s="1" t="e">
        <f>LEN(#REF!)</f>
        <v>#REF!</v>
      </c>
      <c r="B37" s="128" t="s">
        <v>63</v>
      </c>
      <c r="C37" s="129" t="s">
        <v>62</v>
      </c>
      <c r="D37" s="69">
        <v>99600</v>
      </c>
      <c r="E37" s="130">
        <f>105000+49</f>
        <v>105049</v>
      </c>
      <c r="F37" s="76">
        <f t="shared" si="0"/>
        <v>105.47088353413653</v>
      </c>
      <c r="G37" s="130">
        <v>105000</v>
      </c>
      <c r="H37" s="74">
        <f t="shared" si="1"/>
        <v>99.953355100952891</v>
      </c>
      <c r="I37" s="64"/>
      <c r="J37" s="64"/>
      <c r="K37" s="83"/>
    </row>
    <row r="38" spans="1:11">
      <c r="A38" s="1" t="e">
        <f>LEN(#REF!)</f>
        <v>#REF!</v>
      </c>
      <c r="B38" s="124" t="s">
        <v>61</v>
      </c>
      <c r="C38" s="125" t="s">
        <v>60</v>
      </c>
      <c r="D38" s="137">
        <f t="shared" ref="D38" si="7">D39</f>
        <v>4000</v>
      </c>
      <c r="E38" s="138">
        <f>E39</f>
        <v>4000</v>
      </c>
      <c r="F38" s="76">
        <f t="shared" si="0"/>
        <v>100</v>
      </c>
      <c r="G38" s="138">
        <f>G39</f>
        <v>4000</v>
      </c>
      <c r="H38" s="74">
        <f t="shared" si="1"/>
        <v>100</v>
      </c>
      <c r="I38" s="64"/>
      <c r="J38" s="64"/>
      <c r="K38" s="83"/>
    </row>
    <row r="39" spans="1:11">
      <c r="A39" s="1" t="e">
        <f>LEN(#REF!)</f>
        <v>#REF!</v>
      </c>
      <c r="B39" s="128" t="s">
        <v>59</v>
      </c>
      <c r="C39" s="129" t="s">
        <v>153</v>
      </c>
      <c r="D39" s="69">
        <v>4000</v>
      </c>
      <c r="E39" s="130">
        <v>4000</v>
      </c>
      <c r="F39" s="76">
        <f t="shared" si="0"/>
        <v>100</v>
      </c>
      <c r="G39" s="130">
        <v>4000</v>
      </c>
      <c r="H39" s="74">
        <f t="shared" si="1"/>
        <v>100</v>
      </c>
      <c r="I39" s="64"/>
      <c r="J39" s="64"/>
      <c r="K39" s="83"/>
    </row>
    <row r="40" spans="1:11">
      <c r="A40" s="1" t="e">
        <f>LEN(#REF!)</f>
        <v>#REF!</v>
      </c>
      <c r="B40" s="124" t="s">
        <v>58</v>
      </c>
      <c r="C40" s="125" t="s">
        <v>57</v>
      </c>
      <c r="D40" s="126">
        <f t="shared" ref="D40" si="8">SUM(D41:D47)</f>
        <v>71850</v>
      </c>
      <c r="E40" s="127">
        <f>SUM(E41:E47)</f>
        <v>74600</v>
      </c>
      <c r="F40" s="76">
        <f t="shared" si="0"/>
        <v>103.82741823242867</v>
      </c>
      <c r="G40" s="127">
        <f>SUM(G41:G47)</f>
        <v>74900</v>
      </c>
      <c r="H40" s="74">
        <f t="shared" si="1"/>
        <v>100.40214477211795</v>
      </c>
      <c r="I40" s="64"/>
      <c r="J40" s="64"/>
      <c r="K40" s="83"/>
    </row>
    <row r="41" spans="1:11">
      <c r="A41" s="1" t="e">
        <f>LEN(#REF!)</f>
        <v>#REF!</v>
      </c>
      <c r="B41" s="128" t="s">
        <v>56</v>
      </c>
      <c r="C41" s="129" t="s">
        <v>55</v>
      </c>
      <c r="D41" s="69">
        <v>11950</v>
      </c>
      <c r="E41" s="130">
        <v>12500</v>
      </c>
      <c r="F41" s="76">
        <f t="shared" si="0"/>
        <v>104.60251046025104</v>
      </c>
      <c r="G41" s="130">
        <v>12500</v>
      </c>
      <c r="H41" s="74">
        <f t="shared" si="1"/>
        <v>100</v>
      </c>
      <c r="I41" s="64"/>
      <c r="J41" s="64"/>
      <c r="K41" s="83"/>
    </row>
    <row r="42" spans="1:11">
      <c r="A42" s="1" t="e">
        <f>LEN(#REF!)</f>
        <v>#REF!</v>
      </c>
      <c r="B42" s="128" t="s">
        <v>54</v>
      </c>
      <c r="C42" s="129" t="s">
        <v>53</v>
      </c>
      <c r="D42" s="69">
        <v>35800</v>
      </c>
      <c r="E42" s="130">
        <v>37000</v>
      </c>
      <c r="F42" s="76">
        <f t="shared" si="0"/>
        <v>103.35195530726257</v>
      </c>
      <c r="G42" s="130">
        <v>37000</v>
      </c>
      <c r="H42" s="74">
        <f t="shared" si="1"/>
        <v>100</v>
      </c>
      <c r="I42" s="64"/>
      <c r="J42" s="64"/>
      <c r="K42" s="83"/>
    </row>
    <row r="43" spans="1:11">
      <c r="A43" s="1" t="e">
        <f>LEN(#REF!)</f>
        <v>#REF!</v>
      </c>
      <c r="B43" s="128" t="s">
        <v>52</v>
      </c>
      <c r="C43" s="129" t="s">
        <v>51</v>
      </c>
      <c r="D43" s="69">
        <v>5200</v>
      </c>
      <c r="E43" s="130">
        <v>5500</v>
      </c>
      <c r="F43" s="76">
        <f t="shared" si="0"/>
        <v>105.76923076923077</v>
      </c>
      <c r="G43" s="130">
        <v>5500</v>
      </c>
      <c r="H43" s="74">
        <f t="shared" si="1"/>
        <v>100</v>
      </c>
      <c r="I43" s="64"/>
      <c r="J43" s="64"/>
      <c r="K43" s="83"/>
    </row>
    <row r="44" spans="1:11">
      <c r="A44" s="1" t="e">
        <f>LEN(#REF!)</f>
        <v>#REF!</v>
      </c>
      <c r="B44" s="128" t="s">
        <v>50</v>
      </c>
      <c r="C44" s="129" t="s">
        <v>49</v>
      </c>
      <c r="D44" s="69">
        <v>6400</v>
      </c>
      <c r="E44" s="130">
        <v>6700</v>
      </c>
      <c r="F44" s="76">
        <f t="shared" si="0"/>
        <v>104.6875</v>
      </c>
      <c r="G44" s="130">
        <v>7000</v>
      </c>
      <c r="H44" s="74">
        <f t="shared" si="1"/>
        <v>104.4776119402985</v>
      </c>
      <c r="I44" s="64"/>
      <c r="J44" s="64"/>
      <c r="K44" s="83"/>
    </row>
    <row r="45" spans="1:11">
      <c r="A45" s="1" t="e">
        <f>LEN(#REF!)</f>
        <v>#REF!</v>
      </c>
      <c r="B45" s="128" t="s">
        <v>48</v>
      </c>
      <c r="C45" s="129" t="s">
        <v>47</v>
      </c>
      <c r="D45" s="69">
        <v>9300</v>
      </c>
      <c r="E45" s="130">
        <v>9300</v>
      </c>
      <c r="F45" s="76">
        <f t="shared" si="0"/>
        <v>100</v>
      </c>
      <c r="G45" s="130">
        <v>9300</v>
      </c>
      <c r="H45" s="74">
        <f t="shared" si="1"/>
        <v>100</v>
      </c>
      <c r="I45" s="64"/>
      <c r="J45" s="64"/>
      <c r="K45" s="83"/>
    </row>
    <row r="46" spans="1:11">
      <c r="A46" s="1" t="e">
        <f>LEN(#REF!)</f>
        <v>#REF!</v>
      </c>
      <c r="B46" s="128" t="s">
        <v>46</v>
      </c>
      <c r="C46" s="129" t="s">
        <v>45</v>
      </c>
      <c r="D46" s="69">
        <v>600</v>
      </c>
      <c r="E46" s="130">
        <v>600</v>
      </c>
      <c r="F46" s="76">
        <f t="shared" si="0"/>
        <v>100</v>
      </c>
      <c r="G46" s="130">
        <v>600</v>
      </c>
      <c r="H46" s="74">
        <f t="shared" si="1"/>
        <v>100</v>
      </c>
      <c r="J46" s="64"/>
      <c r="K46" s="83"/>
    </row>
    <row r="47" spans="1:11">
      <c r="A47" s="1" t="e">
        <f>LEN(#REF!)</f>
        <v>#REF!</v>
      </c>
      <c r="B47" s="128" t="s">
        <v>44</v>
      </c>
      <c r="C47" s="129" t="s">
        <v>43</v>
      </c>
      <c r="D47" s="186">
        <v>2600</v>
      </c>
      <c r="E47" s="130">
        <v>3000</v>
      </c>
      <c r="F47" s="76">
        <f t="shared" si="0"/>
        <v>115.38461538461537</v>
      </c>
      <c r="G47" s="130">
        <v>3000</v>
      </c>
      <c r="H47" s="74">
        <f t="shared" si="1"/>
        <v>100</v>
      </c>
      <c r="J47" s="64"/>
      <c r="K47" s="83"/>
    </row>
    <row r="48" spans="1:11">
      <c r="A48" s="1" t="e">
        <f>LEN(#REF!)</f>
        <v>#REF!</v>
      </c>
      <c r="B48" s="139" t="s">
        <v>42</v>
      </c>
      <c r="C48" s="140" t="s">
        <v>41</v>
      </c>
      <c r="D48" s="185">
        <f>D51+D49</f>
        <v>26121</v>
      </c>
      <c r="E48" s="123">
        <f t="shared" ref="E48" si="9">E51+E49</f>
        <v>63280</v>
      </c>
      <c r="F48" s="76">
        <f t="shared" si="0"/>
        <v>242.25718770338042</v>
      </c>
      <c r="G48" s="123">
        <f t="shared" ref="G48" si="10">G51+G49</f>
        <v>56330</v>
      </c>
      <c r="H48" s="74">
        <f t="shared" si="1"/>
        <v>89.017067003792675</v>
      </c>
      <c r="J48" s="64"/>
      <c r="K48" s="83"/>
    </row>
    <row r="49" spans="1:11">
      <c r="B49" s="141">
        <v>342</v>
      </c>
      <c r="C49" s="142" t="s">
        <v>40</v>
      </c>
      <c r="D49" s="143">
        <f t="shared" ref="D49" si="11">SUM(D50)</f>
        <v>3001</v>
      </c>
      <c r="E49" s="127">
        <f>SUM(E50)</f>
        <v>40000</v>
      </c>
      <c r="F49" s="76">
        <f t="shared" si="0"/>
        <v>1332.8890369876708</v>
      </c>
      <c r="G49" s="127">
        <f>SUM(G50)</f>
        <v>32000</v>
      </c>
      <c r="H49" s="74">
        <f t="shared" si="1"/>
        <v>80</v>
      </c>
      <c r="J49" s="64"/>
      <c r="K49" s="83"/>
    </row>
    <row r="50" spans="1:11">
      <c r="B50" s="144">
        <v>3423</v>
      </c>
      <c r="C50" s="129" t="s">
        <v>39</v>
      </c>
      <c r="D50" s="69">
        <v>3001</v>
      </c>
      <c r="E50" s="130">
        <v>40000</v>
      </c>
      <c r="F50" s="76">
        <f t="shared" si="0"/>
        <v>1332.8890369876708</v>
      </c>
      <c r="G50" s="130">
        <v>32000</v>
      </c>
      <c r="H50" s="74">
        <f t="shared" si="1"/>
        <v>80</v>
      </c>
      <c r="J50" s="64"/>
      <c r="K50" s="83"/>
    </row>
    <row r="51" spans="1:11">
      <c r="A51" s="1" t="e">
        <f>LEN(#REF!)</f>
        <v>#REF!</v>
      </c>
      <c r="B51" s="124" t="s">
        <v>38</v>
      </c>
      <c r="C51" s="125" t="s">
        <v>37</v>
      </c>
      <c r="D51" s="126">
        <f>SUM(D52:D55)</f>
        <v>23120</v>
      </c>
      <c r="E51" s="127">
        <f>SUM(E52:E55)</f>
        <v>23280</v>
      </c>
      <c r="F51" s="76">
        <f t="shared" si="0"/>
        <v>100.69204152249137</v>
      </c>
      <c r="G51" s="127">
        <f>SUM(G52:G55)</f>
        <v>24330</v>
      </c>
      <c r="H51" s="74">
        <f t="shared" si="1"/>
        <v>104.51030927835052</v>
      </c>
      <c r="J51" s="64"/>
      <c r="K51" s="83"/>
    </row>
    <row r="52" spans="1:11">
      <c r="A52" s="1" t="e">
        <f>LEN(#REF!)</f>
        <v>#REF!</v>
      </c>
      <c r="B52" s="128" t="s">
        <v>36</v>
      </c>
      <c r="C52" s="129" t="s">
        <v>154</v>
      </c>
      <c r="D52" s="69">
        <v>5340</v>
      </c>
      <c r="E52" s="130">
        <v>5500</v>
      </c>
      <c r="F52" s="76">
        <f t="shared" si="0"/>
        <v>102.99625468164794</v>
      </c>
      <c r="G52" s="130">
        <v>5800</v>
      </c>
      <c r="H52" s="74">
        <f t="shared" si="1"/>
        <v>105.45454545454544</v>
      </c>
      <c r="J52" s="64"/>
      <c r="K52" s="83"/>
    </row>
    <row r="53" spans="1:11">
      <c r="A53" s="1" t="e">
        <f>LEN(#REF!)</f>
        <v>#REF!</v>
      </c>
      <c r="B53" s="128" t="s">
        <v>35</v>
      </c>
      <c r="C53" s="129" t="s">
        <v>34</v>
      </c>
      <c r="D53" s="69">
        <v>130</v>
      </c>
      <c r="E53" s="130">
        <v>130</v>
      </c>
      <c r="F53" s="76">
        <f t="shared" si="0"/>
        <v>100</v>
      </c>
      <c r="G53" s="130">
        <v>130</v>
      </c>
      <c r="H53" s="74">
        <f t="shared" si="1"/>
        <v>100</v>
      </c>
      <c r="J53" s="64"/>
      <c r="K53" s="83"/>
    </row>
    <row r="54" spans="1:11">
      <c r="A54" s="1" t="e">
        <f>LEN(#REF!)</f>
        <v>#REF!</v>
      </c>
      <c r="B54" s="145" t="s">
        <v>33</v>
      </c>
      <c r="C54" s="146" t="s">
        <v>32</v>
      </c>
      <c r="D54" s="69">
        <v>400</v>
      </c>
      <c r="E54" s="130">
        <v>400</v>
      </c>
      <c r="F54" s="76">
        <f t="shared" si="0"/>
        <v>100</v>
      </c>
      <c r="G54" s="130">
        <v>400</v>
      </c>
      <c r="H54" s="74">
        <f t="shared" si="1"/>
        <v>100</v>
      </c>
      <c r="J54" s="64"/>
      <c r="K54" s="83"/>
    </row>
    <row r="55" spans="1:11">
      <c r="B55" s="147" t="s">
        <v>31</v>
      </c>
      <c r="C55" s="148" t="s">
        <v>155</v>
      </c>
      <c r="D55" s="186">
        <v>17250</v>
      </c>
      <c r="E55" s="130">
        <v>17250</v>
      </c>
      <c r="F55" s="76">
        <f t="shared" si="0"/>
        <v>100</v>
      </c>
      <c r="G55" s="130">
        <v>18000</v>
      </c>
      <c r="H55" s="74">
        <f t="shared" si="1"/>
        <v>104.34782608695652</v>
      </c>
      <c r="J55" s="64"/>
      <c r="K55" s="83"/>
    </row>
    <row r="56" spans="1:11">
      <c r="B56" s="149">
        <v>38</v>
      </c>
      <c r="C56" s="140" t="s">
        <v>159</v>
      </c>
      <c r="D56" s="185">
        <f>SUM(D57)</f>
        <v>2660</v>
      </c>
      <c r="E56" s="123">
        <f>SUM(E57)</f>
        <v>2660</v>
      </c>
      <c r="F56" s="76">
        <f t="shared" si="0"/>
        <v>100</v>
      </c>
      <c r="G56" s="123">
        <f>SUM(G57)</f>
        <v>2660</v>
      </c>
      <c r="H56" s="74">
        <f t="shared" si="1"/>
        <v>100</v>
      </c>
      <c r="J56" s="64"/>
      <c r="K56" s="83"/>
    </row>
    <row r="57" spans="1:11">
      <c r="B57" s="141">
        <v>383</v>
      </c>
      <c r="C57" s="150" t="s">
        <v>160</v>
      </c>
      <c r="D57" s="126">
        <f t="shared" ref="D57" si="12">SUM(D58)</f>
        <v>2660</v>
      </c>
      <c r="E57" s="127">
        <f>SUM(E58)</f>
        <v>2660</v>
      </c>
      <c r="F57" s="76">
        <f t="shared" si="0"/>
        <v>100</v>
      </c>
      <c r="G57" s="127">
        <f>SUM(G58)</f>
        <v>2660</v>
      </c>
      <c r="H57" s="74">
        <f t="shared" si="1"/>
        <v>100</v>
      </c>
      <c r="J57" s="64"/>
      <c r="K57" s="83"/>
    </row>
    <row r="58" spans="1:11">
      <c r="B58" s="144">
        <v>3831</v>
      </c>
      <c r="C58" s="151" t="s">
        <v>161</v>
      </c>
      <c r="D58" s="130">
        <v>2660</v>
      </c>
      <c r="E58" s="130">
        <v>2660</v>
      </c>
      <c r="F58" s="76">
        <f t="shared" si="0"/>
        <v>100</v>
      </c>
      <c r="G58" s="130">
        <v>2660</v>
      </c>
      <c r="H58" s="74">
        <f t="shared" si="1"/>
        <v>100</v>
      </c>
      <c r="J58" s="64"/>
      <c r="K58" s="83"/>
    </row>
    <row r="59" spans="1:11">
      <c r="A59" s="1" t="e">
        <f>LEN(#REF!)</f>
        <v>#REF!</v>
      </c>
      <c r="B59" s="152" t="s">
        <v>30</v>
      </c>
      <c r="C59" s="153" t="s">
        <v>29</v>
      </c>
      <c r="D59" s="187">
        <f>D60+D64+D77</f>
        <v>2577475</v>
      </c>
      <c r="E59" s="154">
        <f>E60+E64+E77</f>
        <v>322100</v>
      </c>
      <c r="F59" s="76">
        <f t="shared" si="0"/>
        <v>12.496726447395222</v>
      </c>
      <c r="G59" s="154">
        <f>G60+G64+G77</f>
        <v>410100</v>
      </c>
      <c r="H59" s="74">
        <f t="shared" si="1"/>
        <v>127.32070785470351</v>
      </c>
      <c r="J59" s="64"/>
      <c r="K59" s="83"/>
    </row>
    <row r="60" spans="1:11">
      <c r="A60" s="1" t="e">
        <f>LEN(#REF!)</f>
        <v>#REF!</v>
      </c>
      <c r="B60" s="53" t="s">
        <v>28</v>
      </c>
      <c r="C60" s="155" t="s">
        <v>27</v>
      </c>
      <c r="D60" s="156">
        <f t="shared" ref="D60" si="13">D61</f>
        <v>6630</v>
      </c>
      <c r="E60" s="157">
        <f>E61</f>
        <v>3000</v>
      </c>
      <c r="F60" s="76">
        <f t="shared" si="0"/>
        <v>45.248868778280546</v>
      </c>
      <c r="G60" s="157">
        <f>G61</f>
        <v>5000</v>
      </c>
      <c r="H60" s="74">
        <f t="shared" si="1"/>
        <v>166.66666666666669</v>
      </c>
      <c r="J60" s="64"/>
      <c r="K60" s="83"/>
    </row>
    <row r="61" spans="1:11">
      <c r="A61" s="1" t="e">
        <f>LEN(#REF!)</f>
        <v>#REF!</v>
      </c>
      <c r="B61" s="108" t="s">
        <v>26</v>
      </c>
      <c r="C61" s="158" t="s">
        <v>25</v>
      </c>
      <c r="D61" s="137">
        <f t="shared" ref="D61:E61" si="14">SUM(D62:D63)</f>
        <v>6630</v>
      </c>
      <c r="E61" s="137">
        <f t="shared" si="14"/>
        <v>3000</v>
      </c>
      <c r="F61" s="76">
        <f t="shared" si="0"/>
        <v>45.248868778280546</v>
      </c>
      <c r="G61" s="137">
        <f t="shared" ref="G61" si="15">SUM(G62:G63)</f>
        <v>5000</v>
      </c>
      <c r="H61" s="74">
        <f t="shared" si="1"/>
        <v>166.66666666666669</v>
      </c>
      <c r="J61" s="64"/>
      <c r="K61" s="83"/>
    </row>
    <row r="62" spans="1:11">
      <c r="A62" s="1" t="e">
        <f>LEN(#REF!)</f>
        <v>#REF!</v>
      </c>
      <c r="B62" s="159" t="s">
        <v>24</v>
      </c>
      <c r="C62" s="160" t="s">
        <v>23</v>
      </c>
      <c r="D62" s="71">
        <v>6630</v>
      </c>
      <c r="E62" s="130">
        <v>3000</v>
      </c>
      <c r="F62" s="76">
        <f t="shared" si="0"/>
        <v>45.248868778280546</v>
      </c>
      <c r="G62" s="130">
        <v>5000</v>
      </c>
      <c r="H62" s="74">
        <f t="shared" si="1"/>
        <v>166.66666666666669</v>
      </c>
      <c r="J62" s="64"/>
      <c r="K62" s="83"/>
    </row>
    <row r="63" spans="1:11">
      <c r="B63" s="159">
        <v>4126</v>
      </c>
      <c r="C63" s="160" t="s">
        <v>169</v>
      </c>
      <c r="D63" s="71"/>
      <c r="E63" s="130"/>
      <c r="F63" s="76"/>
      <c r="G63" s="130"/>
      <c r="H63" s="74"/>
      <c r="J63" s="64"/>
      <c r="K63" s="83"/>
    </row>
    <row r="64" spans="1:11">
      <c r="A64" s="1" t="e">
        <f>LEN(#REF!)</f>
        <v>#REF!</v>
      </c>
      <c r="B64" s="23" t="s">
        <v>22</v>
      </c>
      <c r="C64" s="161" t="s">
        <v>21</v>
      </c>
      <c r="D64" s="156">
        <f>D65+D74</f>
        <v>2568245</v>
      </c>
      <c r="E64" s="157">
        <f t="shared" ref="E64" si="16">E65+E74</f>
        <v>318100</v>
      </c>
      <c r="F64" s="76">
        <f t="shared" si="0"/>
        <v>12.38588997545016</v>
      </c>
      <c r="G64" s="157">
        <f>G65+G74+G72</f>
        <v>380100</v>
      </c>
      <c r="H64" s="74">
        <f t="shared" si="1"/>
        <v>119.49072618673372</v>
      </c>
      <c r="J64" s="64"/>
      <c r="K64" s="83"/>
    </row>
    <row r="65" spans="1:11">
      <c r="A65" s="1" t="e">
        <f>LEN(#REF!)</f>
        <v>#REF!</v>
      </c>
      <c r="B65" s="162" t="s">
        <v>20</v>
      </c>
      <c r="C65" s="108" t="s">
        <v>19</v>
      </c>
      <c r="D65" s="137">
        <f t="shared" ref="D65" si="17">SUM(D66:D71)</f>
        <v>2564925</v>
      </c>
      <c r="E65" s="138">
        <f>SUM(E66:E71)</f>
        <v>315100</v>
      </c>
      <c r="F65" s="76">
        <f t="shared" si="0"/>
        <v>12.284959599208554</v>
      </c>
      <c r="G65" s="138">
        <f>SUM(G66:G71)</f>
        <v>168100</v>
      </c>
      <c r="H65" s="74">
        <f t="shared" si="1"/>
        <v>53.348143446524908</v>
      </c>
      <c r="J65" s="64"/>
      <c r="K65" s="83"/>
    </row>
    <row r="66" spans="1:11">
      <c r="A66" s="1" t="e">
        <f>LEN(#REF!)</f>
        <v>#REF!</v>
      </c>
      <c r="B66" s="159" t="s">
        <v>18</v>
      </c>
      <c r="C66" s="163" t="s">
        <v>17</v>
      </c>
      <c r="D66" s="71">
        <v>23900</v>
      </c>
      <c r="E66" s="130">
        <v>8000</v>
      </c>
      <c r="F66" s="76">
        <f t="shared" si="0"/>
        <v>33.472803347280333</v>
      </c>
      <c r="G66" s="130">
        <v>30000</v>
      </c>
      <c r="H66" s="74">
        <f t="shared" si="1"/>
        <v>375</v>
      </c>
      <c r="J66" s="64"/>
      <c r="K66" s="83"/>
    </row>
    <row r="67" spans="1:11">
      <c r="A67" s="1" t="e">
        <f>LEN(#REF!)</f>
        <v>#REF!</v>
      </c>
      <c r="B67" s="159" t="s">
        <v>16</v>
      </c>
      <c r="C67" s="163" t="s">
        <v>15</v>
      </c>
      <c r="D67" s="71">
        <v>6630</v>
      </c>
      <c r="E67" s="130">
        <v>5100</v>
      </c>
      <c r="F67" s="76">
        <f t="shared" si="0"/>
        <v>76.923076923076934</v>
      </c>
      <c r="G67" s="130">
        <v>12000</v>
      </c>
      <c r="H67" s="74">
        <f t="shared" si="1"/>
        <v>235.29411764705884</v>
      </c>
      <c r="J67" s="64"/>
      <c r="K67" s="83"/>
    </row>
    <row r="68" spans="1:11">
      <c r="A68" s="1" t="e">
        <f>LEN(#REF!)</f>
        <v>#REF!</v>
      </c>
      <c r="B68" s="159" t="s">
        <v>14</v>
      </c>
      <c r="C68" s="163" t="s">
        <v>13</v>
      </c>
      <c r="D68" s="71">
        <v>8000</v>
      </c>
      <c r="E68" s="130">
        <v>5000</v>
      </c>
      <c r="F68" s="76">
        <f t="shared" si="0"/>
        <v>62.5</v>
      </c>
      <c r="G68" s="130">
        <v>8000</v>
      </c>
      <c r="H68" s="74">
        <f t="shared" si="1"/>
        <v>160</v>
      </c>
      <c r="J68" s="64"/>
      <c r="K68" s="83"/>
    </row>
    <row r="69" spans="1:11">
      <c r="A69" s="1" t="e">
        <f>LEN(#REF!)</f>
        <v>#REF!</v>
      </c>
      <c r="B69" s="159" t="s">
        <v>12</v>
      </c>
      <c r="C69" s="163" t="s">
        <v>11</v>
      </c>
      <c r="D69" s="71">
        <f>2313350+119451</f>
        <v>2432801</v>
      </c>
      <c r="E69" s="136">
        <v>287000</v>
      </c>
      <c r="F69" s="76">
        <f t="shared" ref="F69:F84" si="18">E69/D69*100</f>
        <v>11.79710136587415</v>
      </c>
      <c r="G69" s="136">
        <v>103000</v>
      </c>
      <c r="H69" s="74">
        <f t="shared" ref="H69:H84" si="19">G69/E69*100</f>
        <v>35.88850174216028</v>
      </c>
      <c r="I69" s="72"/>
      <c r="J69" s="64"/>
      <c r="K69" s="83"/>
    </row>
    <row r="70" spans="1:11">
      <c r="A70" s="1" t="e">
        <f>LEN(#REF!)</f>
        <v>#REF!</v>
      </c>
      <c r="B70" s="159" t="s">
        <v>10</v>
      </c>
      <c r="C70" s="163" t="s">
        <v>9</v>
      </c>
      <c r="D70" s="71">
        <v>660</v>
      </c>
      <c r="E70" s="130">
        <v>5000</v>
      </c>
      <c r="F70" s="76">
        <f t="shared" si="18"/>
        <v>757.57575757575762</v>
      </c>
      <c r="G70" s="130">
        <v>100</v>
      </c>
      <c r="H70" s="74">
        <f t="shared" si="19"/>
        <v>2</v>
      </c>
      <c r="I70" s="72"/>
      <c r="J70" s="64"/>
      <c r="K70" s="83"/>
    </row>
    <row r="71" spans="1:11">
      <c r="A71" s="1" t="e">
        <f>LEN(#REF!)</f>
        <v>#REF!</v>
      </c>
      <c r="B71" s="159" t="s">
        <v>8</v>
      </c>
      <c r="C71" s="163" t="s">
        <v>156</v>
      </c>
      <c r="D71" s="71">
        <v>92934</v>
      </c>
      <c r="E71" s="130">
        <v>5000</v>
      </c>
      <c r="F71" s="76">
        <f t="shared" si="18"/>
        <v>5.3801622656939339</v>
      </c>
      <c r="G71" s="130">
        <v>15000</v>
      </c>
      <c r="H71" s="74">
        <f t="shared" si="19"/>
        <v>300</v>
      </c>
      <c r="J71" s="64"/>
      <c r="K71" s="83"/>
    </row>
    <row r="72" spans="1:11">
      <c r="B72" s="107">
        <v>423</v>
      </c>
      <c r="C72" s="108" t="s">
        <v>180</v>
      </c>
      <c r="D72" s="164"/>
      <c r="E72" s="165"/>
      <c r="F72" s="76"/>
      <c r="G72" s="166">
        <f>G73</f>
        <v>197000</v>
      </c>
      <c r="H72" s="74"/>
      <c r="J72" s="64"/>
      <c r="K72" s="83"/>
    </row>
    <row r="73" spans="1:11">
      <c r="B73" s="159">
        <v>42313</v>
      </c>
      <c r="C73" s="163" t="s">
        <v>192</v>
      </c>
      <c r="D73" s="71"/>
      <c r="E73" s="130"/>
      <c r="F73" s="76"/>
      <c r="G73" s="130">
        <v>197000</v>
      </c>
      <c r="H73" s="74"/>
      <c r="J73" s="64"/>
      <c r="K73" s="83"/>
    </row>
    <row r="74" spans="1:11">
      <c r="A74" s="1" t="e">
        <f>LEN(#REF!)</f>
        <v>#REF!</v>
      </c>
      <c r="B74" s="162" t="s">
        <v>7</v>
      </c>
      <c r="C74" s="108" t="s">
        <v>157</v>
      </c>
      <c r="D74" s="126">
        <f t="shared" ref="D74" si="20">SUM(D75:D76)</f>
        <v>3320</v>
      </c>
      <c r="E74" s="127">
        <f>SUM(E75:E76)</f>
        <v>3000</v>
      </c>
      <c r="F74" s="76">
        <f t="shared" si="18"/>
        <v>90.361445783132538</v>
      </c>
      <c r="G74" s="127">
        <f>SUM(G75:G76)</f>
        <v>15000</v>
      </c>
      <c r="H74" s="74">
        <f t="shared" si="19"/>
        <v>500</v>
      </c>
      <c r="J74" s="64"/>
      <c r="K74" s="83"/>
    </row>
    <row r="75" spans="1:11">
      <c r="A75" s="1" t="e">
        <f>LEN(#REF!)</f>
        <v>#REF!</v>
      </c>
      <c r="B75" s="159" t="s">
        <v>6</v>
      </c>
      <c r="C75" s="163" t="s">
        <v>5</v>
      </c>
      <c r="D75" s="71">
        <v>3320</v>
      </c>
      <c r="E75" s="130">
        <v>3000</v>
      </c>
      <c r="F75" s="76">
        <f t="shared" si="18"/>
        <v>90.361445783132538</v>
      </c>
      <c r="G75" s="130">
        <v>15000</v>
      </c>
      <c r="H75" s="74">
        <f t="shared" si="19"/>
        <v>500</v>
      </c>
      <c r="J75" s="64"/>
      <c r="K75" s="83"/>
    </row>
    <row r="76" spans="1:11">
      <c r="A76" s="1" t="e">
        <f>LEN(#REF!)</f>
        <v>#REF!</v>
      </c>
      <c r="B76" s="159" t="s">
        <v>4</v>
      </c>
      <c r="C76" s="163" t="s">
        <v>162</v>
      </c>
      <c r="D76" s="71"/>
      <c r="E76" s="130"/>
      <c r="F76" s="76"/>
      <c r="G76" s="130"/>
      <c r="H76" s="74"/>
      <c r="J76" s="64"/>
      <c r="K76" s="83"/>
    </row>
    <row r="77" spans="1:11" ht="24">
      <c r="B77" s="60">
        <v>45</v>
      </c>
      <c r="C77" s="155" t="s">
        <v>164</v>
      </c>
      <c r="D77" s="156">
        <f t="shared" ref="D77:D78" si="21">D78</f>
        <v>2600</v>
      </c>
      <c r="E77" s="157">
        <f>E78</f>
        <v>1000</v>
      </c>
      <c r="F77" s="76">
        <f t="shared" si="18"/>
        <v>38.461538461538467</v>
      </c>
      <c r="G77" s="157">
        <f>G78</f>
        <v>25000</v>
      </c>
      <c r="H77" s="74">
        <f t="shared" si="19"/>
        <v>2500</v>
      </c>
      <c r="J77" s="64"/>
      <c r="K77" s="83"/>
    </row>
    <row r="78" spans="1:11">
      <c r="B78" s="167">
        <v>451</v>
      </c>
      <c r="C78" s="158" t="s">
        <v>165</v>
      </c>
      <c r="D78" s="137">
        <f t="shared" si="21"/>
        <v>2600</v>
      </c>
      <c r="E78" s="138">
        <f>E79</f>
        <v>1000</v>
      </c>
      <c r="F78" s="76">
        <f t="shared" si="18"/>
        <v>38.461538461538467</v>
      </c>
      <c r="G78" s="138">
        <f>G79</f>
        <v>25000</v>
      </c>
      <c r="H78" s="74">
        <f t="shared" si="19"/>
        <v>2500</v>
      </c>
      <c r="J78" s="64"/>
      <c r="K78" s="83"/>
    </row>
    <row r="79" spans="1:11">
      <c r="B79" s="159">
        <v>4511</v>
      </c>
      <c r="C79" s="160" t="s">
        <v>165</v>
      </c>
      <c r="D79" s="71">
        <v>2600</v>
      </c>
      <c r="E79" s="130">
        <v>1000</v>
      </c>
      <c r="F79" s="76">
        <f t="shared" si="18"/>
        <v>38.461538461538467</v>
      </c>
      <c r="G79" s="130">
        <v>25000</v>
      </c>
      <c r="H79" s="74">
        <f t="shared" si="19"/>
        <v>2500</v>
      </c>
      <c r="J79" s="64"/>
      <c r="K79" s="83"/>
    </row>
    <row r="80" spans="1:11">
      <c r="B80" s="58">
        <v>5</v>
      </c>
      <c r="C80" s="55" t="s">
        <v>3</v>
      </c>
      <c r="D80" s="168">
        <f t="shared" ref="D80:D82" si="22">SUM(D81)</f>
        <v>139326</v>
      </c>
      <c r="E80" s="169">
        <f>SUM(E81)</f>
        <v>577311</v>
      </c>
      <c r="F80" s="76">
        <f t="shared" si="18"/>
        <v>414.35984669049566</v>
      </c>
      <c r="G80" s="169">
        <f>SUM(G81)</f>
        <v>472817</v>
      </c>
      <c r="H80" s="74">
        <f t="shared" si="19"/>
        <v>81.89987718924462</v>
      </c>
      <c r="J80" s="64"/>
      <c r="K80" s="83"/>
    </row>
    <row r="81" spans="2:11">
      <c r="B81" s="61">
        <v>54</v>
      </c>
      <c r="C81" s="56" t="s">
        <v>2</v>
      </c>
      <c r="D81" s="122">
        <f t="shared" si="22"/>
        <v>139326</v>
      </c>
      <c r="E81" s="123">
        <f>SUM(E82)</f>
        <v>577311</v>
      </c>
      <c r="F81" s="76">
        <f t="shared" si="18"/>
        <v>414.35984669049566</v>
      </c>
      <c r="G81" s="123">
        <f>SUM(G82)</f>
        <v>472817</v>
      </c>
      <c r="H81" s="74">
        <f t="shared" si="19"/>
        <v>81.89987718924462</v>
      </c>
      <c r="J81" s="64"/>
      <c r="K81" s="83"/>
    </row>
    <row r="82" spans="2:11">
      <c r="B82" s="59">
        <v>544</v>
      </c>
      <c r="C82" s="57" t="s">
        <v>1</v>
      </c>
      <c r="D82" s="170">
        <f t="shared" si="22"/>
        <v>139326</v>
      </c>
      <c r="E82" s="171">
        <f>SUM(E83)</f>
        <v>577311</v>
      </c>
      <c r="F82" s="76">
        <f t="shared" si="18"/>
        <v>414.35984669049566</v>
      </c>
      <c r="G82" s="171">
        <f>SUM(G83)</f>
        <v>472817</v>
      </c>
      <c r="H82" s="74">
        <f t="shared" si="19"/>
        <v>81.89987718924462</v>
      </c>
      <c r="J82" s="64"/>
      <c r="K82" s="83"/>
    </row>
    <row r="83" spans="2:11" ht="12.75" thickBot="1">
      <c r="B83" s="172">
        <v>5443</v>
      </c>
      <c r="C83" s="173" t="s">
        <v>158</v>
      </c>
      <c r="D83" s="70">
        <v>139326</v>
      </c>
      <c r="E83" s="130">
        <v>577311</v>
      </c>
      <c r="F83" s="76">
        <f t="shared" si="18"/>
        <v>414.35984669049566</v>
      </c>
      <c r="G83" s="130">
        <v>472817</v>
      </c>
      <c r="H83" s="74">
        <f t="shared" si="19"/>
        <v>81.89987718924462</v>
      </c>
      <c r="J83" s="64"/>
      <c r="K83" s="83"/>
    </row>
    <row r="84" spans="2:11" ht="12.75" thickBot="1">
      <c r="B84" s="174"/>
      <c r="C84" s="175" t="s">
        <v>0</v>
      </c>
      <c r="D84" s="176">
        <f>D59+D4+D80</f>
        <v>13082451</v>
      </c>
      <c r="E84" s="177">
        <f>E59+E4+E80</f>
        <v>11688700</v>
      </c>
      <c r="F84" s="76">
        <f t="shared" si="18"/>
        <v>89.34640764180962</v>
      </c>
      <c r="G84" s="177">
        <f>G59+G4+G80</f>
        <v>12555900</v>
      </c>
      <c r="H84" s="74">
        <f t="shared" si="19"/>
        <v>107.41913129774912</v>
      </c>
      <c r="J84" s="64"/>
      <c r="K84" s="84"/>
    </row>
    <row r="85" spans="2:11">
      <c r="B85" s="174"/>
      <c r="C85" s="178"/>
      <c r="D85" s="174"/>
      <c r="E85" s="179"/>
      <c r="F85" s="174"/>
      <c r="G85" s="180"/>
      <c r="H85" s="174"/>
    </row>
    <row r="86" spans="2:11">
      <c r="B86" s="181"/>
      <c r="C86" s="182" t="s">
        <v>173</v>
      </c>
      <c r="D86" s="80">
        <f>'PRIHODI 23-24-25 EURI'!K23</f>
        <v>13066451</v>
      </c>
      <c r="E86" s="80">
        <f>'[1]PRIHODI 2023.'!K85</f>
        <v>11688700</v>
      </c>
      <c r="F86" s="183"/>
      <c r="G86" s="80">
        <f>'PRIHODI 23-24-25 EURI'!K84</f>
        <v>12555900</v>
      </c>
      <c r="H86" s="183"/>
    </row>
    <row r="87" spans="2:11">
      <c r="B87" s="181"/>
      <c r="C87" s="81" t="s">
        <v>172</v>
      </c>
      <c r="D87" s="81">
        <f t="shared" ref="D87" si="23">D84</f>
        <v>13082451</v>
      </c>
      <c r="E87" s="81">
        <f>E84</f>
        <v>11688700</v>
      </c>
      <c r="F87" s="81"/>
      <c r="G87" s="81">
        <f>G84</f>
        <v>12555900</v>
      </c>
      <c r="H87" s="81"/>
    </row>
    <row r="88" spans="2:11">
      <c r="B88" s="181"/>
      <c r="C88" s="182" t="s">
        <v>163</v>
      </c>
      <c r="D88" s="80">
        <f>D86-D87</f>
        <v>-16000</v>
      </c>
      <c r="E88" s="80">
        <f>E86-E87</f>
        <v>0</v>
      </c>
      <c r="F88" s="183"/>
      <c r="G88" s="80">
        <f>G86-G87</f>
        <v>0</v>
      </c>
      <c r="H88" s="183"/>
    </row>
    <row r="89" spans="2:11">
      <c r="E89" s="64"/>
    </row>
    <row r="90" spans="2:11">
      <c r="C90" s="62"/>
      <c r="D90" s="72"/>
      <c r="E90" s="64"/>
      <c r="G90" s="72"/>
    </row>
    <row r="91" spans="2:11">
      <c r="D91" s="64"/>
      <c r="E91" s="87"/>
      <c r="F91" s="64"/>
      <c r="G91" s="64"/>
    </row>
    <row r="92" spans="2:11">
      <c r="D92" s="64"/>
      <c r="E92" s="64"/>
      <c r="F92" s="64"/>
      <c r="G92" s="64"/>
    </row>
    <row r="93" spans="2:11">
      <c r="E93" s="64"/>
      <c r="F93" s="64"/>
      <c r="G93" s="64"/>
    </row>
    <row r="94" spans="2:11">
      <c r="E94" s="88"/>
      <c r="F94" s="64"/>
      <c r="G94" s="64"/>
    </row>
    <row r="95" spans="2:11">
      <c r="E95" s="64"/>
      <c r="F95" s="64"/>
      <c r="G95" s="64"/>
    </row>
    <row r="96" spans="2:11">
      <c r="E96" s="64"/>
      <c r="F96" s="64"/>
      <c r="G96" s="64"/>
    </row>
    <row r="97" spans="4:7">
      <c r="E97" s="64"/>
      <c r="F97" s="64"/>
      <c r="G97" s="64"/>
    </row>
    <row r="98" spans="4:7">
      <c r="E98" s="64"/>
      <c r="F98" s="64"/>
      <c r="G98" s="64"/>
    </row>
    <row r="99" spans="4:7">
      <c r="D99" s="24"/>
      <c r="E99" s="77"/>
      <c r="F99" s="77"/>
      <c r="G99" s="77"/>
    </row>
    <row r="100" spans="4:7">
      <c r="D100" s="24"/>
      <c r="E100" s="77"/>
      <c r="F100" s="77"/>
      <c r="G100" s="77"/>
    </row>
    <row r="101" spans="4:7">
      <c r="D101" s="77"/>
      <c r="E101" s="77"/>
      <c r="F101" s="77"/>
      <c r="G101" s="77"/>
    </row>
    <row r="102" spans="4:7">
      <c r="D102" s="77"/>
      <c r="E102" s="77"/>
      <c r="F102" s="77"/>
      <c r="G102" s="77"/>
    </row>
    <row r="103" spans="4:7">
      <c r="D103" s="77"/>
      <c r="E103" s="77"/>
      <c r="F103" s="77"/>
      <c r="G103" s="77"/>
    </row>
    <row r="104" spans="4:7">
      <c r="D104" s="77"/>
      <c r="E104" s="77"/>
      <c r="F104" s="77"/>
      <c r="G104" s="77"/>
    </row>
    <row r="105" spans="4:7">
      <c r="D105" s="24"/>
      <c r="E105" s="77"/>
      <c r="F105" s="77"/>
      <c r="G105" s="77"/>
    </row>
  </sheetData>
  <mergeCells count="2">
    <mergeCell ref="B1:H1"/>
    <mergeCell ref="B2:H2"/>
  </mergeCells>
  <pageMargins left="0.7" right="0.7" top="0.75" bottom="0.75" header="0.3" footer="0.3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PRIHODI 23-24-25 EURI</vt:lpstr>
      <vt:lpstr>RASHODI 23-24-25 KN-EURI</vt:lpstr>
      <vt:lpstr>'PRIHODI 23-24-25 EURI'!Podrucje_ispisa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2022-12-20T07:23:57Z</dcterms:modified>
</cp:coreProperties>
</file>